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020" tabRatio="350" firstSheet="1" activeTab="1"/>
  </bookViews>
  <sheets>
    <sheet name="XXXX" sheetId="2" state="veryHidden" r:id="rId1"/>
    <sheet name="A6MARR to OS" sheetId="3" r:id="rId2"/>
  </sheets>
  <definedNames>
    <definedName name="Alpha" localSheetId="1">'A6MARR to OS'!$I$12</definedName>
    <definedName name="Alpha">#REF!</definedName>
    <definedName name="Beta" localSheetId="1">'A6MARR to OS'!$I$13</definedName>
    <definedName name="Beta">#REF!</definedName>
    <definedName name="Diff_Bearing" localSheetId="1">'A6MARR to OS'!$I$14</definedName>
    <definedName name="Diff_Bearing">#REF!</definedName>
    <definedName name="East_0" localSheetId="1">'A6MARR to OS'!$C$13</definedName>
    <definedName name="East_0">#REF!</definedName>
    <definedName name="Error" localSheetId="1">'A6MARR to OS'!$L$10</definedName>
    <definedName name="Error">#REF!</definedName>
    <definedName name="New_Base" localSheetId="1">'A6MARR to OS'!$I$10</definedName>
    <definedName name="New_Base">#REF!</definedName>
    <definedName name="New_Bearing" localSheetId="1">'A6MARR to OS'!$I$9</definedName>
    <definedName name="New_Bearing">#REF!</definedName>
    <definedName name="New_X1" localSheetId="1">'A6MARR to OS'!$H$18</definedName>
    <definedName name="New_X1">#REF!</definedName>
    <definedName name="New_X2" localSheetId="1">'A6MARR to OS'!$H$19</definedName>
    <definedName name="New_X2">#REF!</definedName>
    <definedName name="New_Y1" localSheetId="1">'A6MARR to OS'!$I$18</definedName>
    <definedName name="New_Y1">#REF!</definedName>
    <definedName name="New_Y2" localSheetId="1">'A6MARR to OS'!$I$19</definedName>
    <definedName name="New_Y2">#REF!</definedName>
    <definedName name="North_0" localSheetId="1">'A6MARR to OS'!$C$14</definedName>
    <definedName name="North_0">#REF!</definedName>
    <definedName name="Old_Base" localSheetId="1">'A6MARR to OS'!$C$10</definedName>
    <definedName name="Old_Base">#REF!</definedName>
    <definedName name="Old_Bearing" localSheetId="1">'A6MARR to OS'!$C$9</definedName>
    <definedName name="Old_Bearing">#REF!</definedName>
    <definedName name="Old_X1" localSheetId="1">'A6MARR to OS'!$B$18</definedName>
    <definedName name="Old_X1">#REF!</definedName>
    <definedName name="Old_X2" localSheetId="1">'A6MARR to OS'!$B$19</definedName>
    <definedName name="Old_X2">#REF!</definedName>
    <definedName name="Old_Y1" localSheetId="1">'A6MARR to OS'!$C$18</definedName>
    <definedName name="Old_Y1">#REF!</definedName>
    <definedName name="Old_Y2" localSheetId="1">'A6MARR to OS'!$C$19</definedName>
    <definedName name="Old_Y2">#REF!</definedName>
    <definedName name="_xlnm.Print_Area" localSheetId="1">'A6MARR to OS'!$A$6:$L$34</definedName>
    <definedName name="Scale_Factor" localSheetId="1">'A6MARR to OS'!$C$11</definedName>
    <definedName name="Scale_Factor">#REF!</definedName>
  </definedNames>
  <calcPr calcId="162913"/>
</workbook>
</file>

<file path=xl/calcChain.xml><?xml version="1.0" encoding="utf-8"?>
<calcChain xmlns="http://schemas.openxmlformats.org/spreadsheetml/2006/main">
  <c r="G34" i="3" l="1"/>
  <c r="J34" i="3"/>
  <c r="G35" i="3"/>
  <c r="J35" i="3"/>
  <c r="G36" i="3"/>
  <c r="J36" i="3"/>
  <c r="G37" i="3"/>
  <c r="J37" i="3"/>
  <c r="G38" i="3"/>
  <c r="J38" i="3"/>
  <c r="G39" i="3"/>
  <c r="J39" i="3"/>
  <c r="G40" i="3"/>
  <c r="J40" i="3"/>
  <c r="G41" i="3"/>
  <c r="J41" i="3"/>
  <c r="G42" i="3"/>
  <c r="J42" i="3"/>
  <c r="G43" i="3"/>
  <c r="J43" i="3"/>
  <c r="G44" i="3"/>
  <c r="J44" i="3"/>
  <c r="G45" i="3"/>
  <c r="J45" i="3"/>
  <c r="G46" i="3"/>
  <c r="J46" i="3"/>
  <c r="G47" i="3"/>
  <c r="J47" i="3"/>
  <c r="G48" i="3"/>
  <c r="J48" i="3"/>
  <c r="G49" i="3"/>
  <c r="J49" i="3"/>
  <c r="G50" i="3"/>
  <c r="J50" i="3"/>
  <c r="G51" i="3"/>
  <c r="J51" i="3"/>
  <c r="G52" i="3"/>
  <c r="J52" i="3"/>
  <c r="G53" i="3"/>
  <c r="J53" i="3"/>
  <c r="G54" i="3"/>
  <c r="J54" i="3"/>
  <c r="G55" i="3"/>
  <c r="J55" i="3"/>
  <c r="G56" i="3"/>
  <c r="J56" i="3"/>
  <c r="G57" i="3"/>
  <c r="J57" i="3"/>
  <c r="G58" i="3"/>
  <c r="J58" i="3"/>
  <c r="G59" i="3"/>
  <c r="J59" i="3"/>
  <c r="G60" i="3"/>
  <c r="J60" i="3"/>
  <c r="G61" i="3"/>
  <c r="J61" i="3"/>
  <c r="G62" i="3"/>
  <c r="J62" i="3"/>
  <c r="G63" i="3"/>
  <c r="J63" i="3"/>
  <c r="G64" i="3"/>
  <c r="J64" i="3"/>
  <c r="G65" i="3"/>
  <c r="J65" i="3"/>
  <c r="G66" i="3"/>
  <c r="J66" i="3"/>
  <c r="G67" i="3"/>
  <c r="J67" i="3"/>
  <c r="G68" i="3"/>
  <c r="J68" i="3"/>
  <c r="G69" i="3"/>
  <c r="J69" i="3"/>
  <c r="G70" i="3"/>
  <c r="J70" i="3"/>
  <c r="G71" i="3"/>
  <c r="J71" i="3"/>
  <c r="G72" i="3"/>
  <c r="J72" i="3"/>
  <c r="G73" i="3"/>
  <c r="J73" i="3"/>
  <c r="G74" i="3"/>
  <c r="J74" i="3"/>
  <c r="G75" i="3"/>
  <c r="J75" i="3"/>
  <c r="G76" i="3"/>
  <c r="J76" i="3"/>
  <c r="G77" i="3"/>
  <c r="J77" i="3"/>
  <c r="G78" i="3"/>
  <c r="J78" i="3"/>
  <c r="G79" i="3"/>
  <c r="J79" i="3"/>
  <c r="G80" i="3"/>
  <c r="J80" i="3"/>
  <c r="G81" i="3"/>
  <c r="J81" i="3"/>
  <c r="G82" i="3"/>
  <c r="J82" i="3"/>
  <c r="G83" i="3"/>
  <c r="J83" i="3"/>
  <c r="G84" i="3"/>
  <c r="J84" i="3"/>
  <c r="G85" i="3"/>
  <c r="J85" i="3"/>
  <c r="J33" i="3" l="1"/>
  <c r="G33" i="3"/>
  <c r="J32" i="3"/>
  <c r="G32" i="3"/>
  <c r="J31" i="3"/>
  <c r="G31" i="3"/>
  <c r="J30" i="3"/>
  <c r="G30" i="3"/>
  <c r="J29" i="3"/>
  <c r="G29" i="3"/>
  <c r="J28" i="3"/>
  <c r="G28" i="3"/>
  <c r="J27" i="3"/>
  <c r="G27" i="3"/>
  <c r="J26" i="3"/>
  <c r="G26" i="3"/>
  <c r="J25" i="3"/>
  <c r="G25" i="3"/>
  <c r="J24" i="3"/>
  <c r="G24" i="3"/>
  <c r="J19" i="3"/>
  <c r="G19" i="3"/>
  <c r="J18" i="3"/>
  <c r="G18" i="3"/>
  <c r="I10" i="3"/>
  <c r="C10" i="3"/>
  <c r="I9" i="3"/>
  <c r="C9" i="3"/>
  <c r="I14" i="3" l="1"/>
  <c r="C11" i="3"/>
  <c r="I12" i="3" s="1"/>
  <c r="I11" i="3"/>
  <c r="I13" i="3" l="1"/>
  <c r="C13" i="3" s="1"/>
  <c r="C12" i="3"/>
  <c r="H24" i="3" l="1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33" i="3"/>
  <c r="H32" i="3"/>
  <c r="H31" i="3"/>
  <c r="H30" i="3"/>
  <c r="H29" i="3"/>
  <c r="H28" i="3"/>
  <c r="H27" i="3"/>
  <c r="H26" i="3"/>
  <c r="H25" i="3"/>
  <c r="C14" i="3"/>
  <c r="I24" i="3" l="1"/>
  <c r="I52" i="3"/>
  <c r="I57" i="3"/>
  <c r="I59" i="3"/>
  <c r="I61" i="3"/>
  <c r="I62" i="3"/>
  <c r="I65" i="3"/>
  <c r="I67" i="3"/>
  <c r="I70" i="3"/>
  <c r="I73" i="3"/>
  <c r="I76" i="3"/>
  <c r="I79" i="3"/>
  <c r="I82" i="3"/>
  <c r="I85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3" i="3"/>
  <c r="I55" i="3"/>
  <c r="I56" i="3"/>
  <c r="I58" i="3"/>
  <c r="I60" i="3"/>
  <c r="I63" i="3"/>
  <c r="I66" i="3"/>
  <c r="I69" i="3"/>
  <c r="I71" i="3"/>
  <c r="I74" i="3"/>
  <c r="I77" i="3"/>
  <c r="I80" i="3"/>
  <c r="I84" i="3"/>
  <c r="I34" i="3"/>
  <c r="I54" i="3"/>
  <c r="I64" i="3"/>
  <c r="I68" i="3"/>
  <c r="I72" i="3"/>
  <c r="I75" i="3"/>
  <c r="I78" i="3"/>
  <c r="I81" i="3"/>
  <c r="I83" i="3"/>
  <c r="I33" i="3"/>
  <c r="I32" i="3"/>
  <c r="I31" i="3"/>
  <c r="I30" i="3"/>
  <c r="I29" i="3"/>
  <c r="I28" i="3"/>
  <c r="I27" i="3"/>
  <c r="I26" i="3"/>
  <c r="I25" i="3"/>
</calcChain>
</file>

<file path=xl/sharedStrings.xml><?xml version="1.0" encoding="utf-8"?>
<sst xmlns="http://schemas.openxmlformats.org/spreadsheetml/2006/main" count="177" uniqueCount="90">
  <si>
    <t>Co-ordinate Transformation Spreadsheet</t>
  </si>
  <si>
    <t>Bearing:</t>
  </si>
  <si>
    <t>deg</t>
  </si>
  <si>
    <t xml:space="preserve"> </t>
  </si>
  <si>
    <t>Baselength:</t>
  </si>
  <si>
    <t>m</t>
  </si>
  <si>
    <t>Scale Factor:</t>
  </si>
  <si>
    <t>Base Error:</t>
  </si>
  <si>
    <t>mm</t>
  </si>
  <si>
    <t>Scale Error:</t>
  </si>
  <si>
    <t>mm/Km</t>
  </si>
  <si>
    <t>Alpha:</t>
  </si>
  <si>
    <t>Easting Origin:</t>
  </si>
  <si>
    <t>Beta</t>
  </si>
  <si>
    <t>Northing Origin:</t>
  </si>
  <si>
    <t>Rotation:</t>
  </si>
  <si>
    <t>No</t>
  </si>
  <si>
    <t>Easting</t>
  </si>
  <si>
    <t>Northing</t>
  </si>
  <si>
    <t>Elevation</t>
  </si>
  <si>
    <t>Instructions:</t>
  </si>
  <si>
    <t>1.    Enter the co-ordinates of 2 points in two different co-ordinate systems into the top boxes.</t>
  </si>
  <si>
    <t>3.    Note:  Do not enter any information into the colored boxes.</t>
  </si>
  <si>
    <t>Original Co-ordinates (m)</t>
  </si>
  <si>
    <t>Transformed Co-ordinates (m)</t>
  </si>
  <si>
    <t>2.    Enter the co-ordinates of other points into the boxes on the left hand side.</t>
  </si>
  <si>
    <t>PM1</t>
  </si>
  <si>
    <t xml:space="preserve">STN </t>
  </si>
  <si>
    <t>SM1</t>
  </si>
  <si>
    <t>CMS312</t>
  </si>
  <si>
    <t>CMS300</t>
  </si>
  <si>
    <t>L230</t>
  </si>
  <si>
    <t>CMS302</t>
  </si>
  <si>
    <t>L240</t>
  </si>
  <si>
    <t>L180</t>
  </si>
  <si>
    <t>L310</t>
  </si>
  <si>
    <t>R280</t>
  </si>
  <si>
    <t>RFL5</t>
  </si>
  <si>
    <t>R260</t>
  </si>
  <si>
    <t>RFL6</t>
  </si>
  <si>
    <t>RFL4</t>
  </si>
  <si>
    <t>RFL7</t>
  </si>
  <si>
    <t>RFL3</t>
  </si>
  <si>
    <t>CMS304</t>
  </si>
  <si>
    <t>RFL2</t>
  </si>
  <si>
    <t>RFL1</t>
  </si>
  <si>
    <t>L440</t>
  </si>
  <si>
    <t>R270</t>
  </si>
  <si>
    <t>R310</t>
  </si>
  <si>
    <t>R400</t>
  </si>
  <si>
    <t>R450</t>
  </si>
  <si>
    <t>R440</t>
  </si>
  <si>
    <t>R550</t>
  </si>
  <si>
    <t>L690</t>
  </si>
  <si>
    <t>L880</t>
  </si>
  <si>
    <t>L1090</t>
  </si>
  <si>
    <t>R1130</t>
  </si>
  <si>
    <t>SM3</t>
  </si>
  <si>
    <t>SM4</t>
  </si>
  <si>
    <t>L1280</t>
  </si>
  <si>
    <t>R1290</t>
  </si>
  <si>
    <t>L1350</t>
  </si>
  <si>
    <t>R1400</t>
  </si>
  <si>
    <t>L1440</t>
  </si>
  <si>
    <t>L1540</t>
  </si>
  <si>
    <t>R1600</t>
  </si>
  <si>
    <t>R1630</t>
  </si>
  <si>
    <t>R1720</t>
  </si>
  <si>
    <t>R1780</t>
  </si>
  <si>
    <t>L1910</t>
  </si>
  <si>
    <t>R1900</t>
  </si>
  <si>
    <t>L2150</t>
  </si>
  <si>
    <t>L2060</t>
  </si>
  <si>
    <t>R2030</t>
  </si>
  <si>
    <t>L2290</t>
  </si>
  <si>
    <t>R2480</t>
  </si>
  <si>
    <t>L2650</t>
  </si>
  <si>
    <t>L2850</t>
  </si>
  <si>
    <t>L3080</t>
  </si>
  <si>
    <t>R3230</t>
  </si>
  <si>
    <t>SM5</t>
  </si>
  <si>
    <t>L3270</t>
  </si>
  <si>
    <t>R3290</t>
  </si>
  <si>
    <t>L3370</t>
  </si>
  <si>
    <t>SM6</t>
  </si>
  <si>
    <t>R3420</t>
  </si>
  <si>
    <t>L3610</t>
  </si>
  <si>
    <t>R3600</t>
  </si>
  <si>
    <t>Original</t>
  </si>
  <si>
    <t>Transformed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</si>
</sst>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0.0000"/>
    <numFmt numFmtId="167" formatCode="0.0"/>
    <numFmt numFmtId="168" formatCode="0.000000"/>
    <numFmt numFmtId="169" formatCode="0.00000"/>
    <numFmt numFmtId="170" formatCode="0.000"/>
    <numFmt numFmtId="171" formatCode="000"/>
    <numFmt numFmtId="172" formatCode="0000"/>
    <numFmt numFmtId="173" formatCode="#,##0.0_);\(#,##0.0\)"/>
    <numFmt numFmtId="174" formatCode="0.00;[Red]0.00"/>
    <numFmt numFmtId="175" formatCode="&quot;$&quot;#,##0.000"/>
    <numFmt numFmtId="176" formatCode="&quot;$&quot;#,##0.00"/>
    <numFmt numFmtId="177" formatCode="#,##0.000"/>
    <numFmt numFmtId="178" formatCode="General_)"/>
    <numFmt numFmtId="179" formatCode="0.00_)"/>
    <numFmt numFmtId="180" formatCode="#,##0.000_);\(#,##0.000\)"/>
  </numFmts>
  <fonts count="15" x14ac:knownFonts="1">
    <font>
      <sz val="10"/>
      <name val="MS Sans Serif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color indexed="8"/>
      <name val="Times New Roman"/>
      <family val="1"/>
    </font>
    <font>
      <sz val="6"/>
      <color indexed="8"/>
      <name val="Arial"/>
      <family val="2"/>
    </font>
    <font>
      <sz val="8"/>
      <name val="MS Sans Serif"/>
    </font>
    <font>
      <b/>
      <sz val="12"/>
      <name val="MS Sans Serif"/>
    </font>
    <font>
      <sz val="12"/>
      <name val="MS Sans Serif"/>
    </font>
    <font>
      <b/>
      <u/>
      <sz val="12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71" fontId="1" fillId="0" borderId="0" applyFill="0" applyBorder="0" applyAlignment="0"/>
    <xf numFmtId="178" fontId="2" fillId="0" borderId="0" applyFill="0" applyBorder="0" applyAlignment="0"/>
    <xf numFmtId="170" fontId="2" fillId="0" borderId="0" applyFill="0" applyBorder="0" applyAlignment="0"/>
    <xf numFmtId="173" fontId="3" fillId="0" borderId="0" applyFill="0" applyBorder="0" applyAlignment="0"/>
    <xf numFmtId="180" fontId="3" fillId="0" borderId="0" applyFill="0" applyBorder="0" applyAlignment="0"/>
    <xf numFmtId="171" fontId="1" fillId="0" borderId="0" applyFill="0" applyBorder="0" applyAlignment="0"/>
    <xf numFmtId="174" fontId="1" fillId="0" borderId="0" applyFill="0" applyBorder="0" applyAlignment="0"/>
    <xf numFmtId="178" fontId="2" fillId="0" borderId="0" applyFill="0" applyBorder="0" applyAlignment="0"/>
    <xf numFmtId="171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4" fontId="6" fillId="0" borderId="0" applyFill="0" applyBorder="0" applyAlignment="0"/>
    <xf numFmtId="172" fontId="1" fillId="0" borderId="1">
      <alignment vertical="center"/>
    </xf>
    <xf numFmtId="171" fontId="1" fillId="0" borderId="0" applyFill="0" applyBorder="0" applyAlignment="0"/>
    <xf numFmtId="178" fontId="2" fillId="0" borderId="0" applyFill="0" applyBorder="0" applyAlignment="0"/>
    <xf numFmtId="171" fontId="1" fillId="0" borderId="0" applyFill="0" applyBorder="0" applyAlignment="0"/>
    <xf numFmtId="174" fontId="1" fillId="0" borderId="0" applyFill="0" applyBorder="0" applyAlignment="0"/>
    <xf numFmtId="178" fontId="2" fillId="0" borderId="0" applyFill="0" applyBorder="0" applyAlignment="0"/>
    <xf numFmtId="38" fontId="4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10" fontId="4" fillId="3" borderId="4" applyNumberFormat="0" applyBorder="0" applyAlignment="0" applyProtection="0"/>
    <xf numFmtId="171" fontId="1" fillId="0" borderId="0" applyFill="0" applyBorder="0" applyAlignment="0"/>
    <xf numFmtId="178" fontId="2" fillId="0" borderId="0" applyFill="0" applyBorder="0" applyAlignment="0"/>
    <xf numFmtId="171" fontId="1" fillId="0" borderId="0" applyFill="0" applyBorder="0" applyAlignment="0"/>
    <xf numFmtId="174" fontId="1" fillId="0" borderId="0" applyFill="0" applyBorder="0" applyAlignment="0"/>
    <xf numFmtId="178" fontId="2" fillId="0" borderId="0" applyFill="0" applyBorder="0" applyAlignment="0"/>
    <xf numFmtId="179" fontId="8" fillId="0" borderId="0"/>
    <xf numFmtId="0" fontId="9" fillId="4" borderId="0"/>
    <xf numFmtId="180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1" fontId="1" fillId="0" borderId="0" applyFill="0" applyBorder="0" applyAlignment="0"/>
    <xf numFmtId="178" fontId="2" fillId="0" borderId="0" applyFill="0" applyBorder="0" applyAlignment="0"/>
    <xf numFmtId="171" fontId="1" fillId="0" borderId="0" applyFill="0" applyBorder="0" applyAlignment="0"/>
    <xf numFmtId="174" fontId="1" fillId="0" borderId="0" applyFill="0" applyBorder="0" applyAlignment="0"/>
    <xf numFmtId="178" fontId="2" fillId="0" borderId="0" applyFill="0" applyBorder="0" applyAlignment="0"/>
    <xf numFmtId="0" fontId="5" fillId="0" borderId="0"/>
    <xf numFmtId="49" fontId="6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26">
    <xf numFmtId="0" fontId="0" fillId="0" borderId="0" xfId="0"/>
    <xf numFmtId="0" fontId="12" fillId="0" borderId="0" xfId="0" applyFont="1" applyFill="1" applyBorder="1" applyAlignment="1">
      <alignment horizontal="left" vertical="center"/>
    </xf>
    <xf numFmtId="166" fontId="12" fillId="0" borderId="0" xfId="0" applyNumberFormat="1" applyFont="1" applyFill="1" applyBorder="1" applyAlignment="1">
      <alignment horizontal="left" vertical="center"/>
    </xf>
    <xf numFmtId="170" fontId="12" fillId="0" borderId="0" xfId="0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169" fontId="13" fillId="5" borderId="0" xfId="0" applyNumberFormat="1" applyFont="1" applyFill="1" applyBorder="1" applyAlignment="1">
      <alignment horizontal="left" vertical="center"/>
    </xf>
    <xf numFmtId="166" fontId="13" fillId="5" borderId="0" xfId="0" applyNumberFormat="1" applyFont="1" applyFill="1" applyBorder="1" applyAlignment="1">
      <alignment horizontal="left" vertical="center"/>
    </xf>
    <xf numFmtId="167" fontId="13" fillId="0" borderId="0" xfId="0" applyNumberFormat="1" applyFont="1" applyBorder="1" applyAlignment="1">
      <alignment horizontal="left" vertical="center"/>
    </xf>
    <xf numFmtId="168" fontId="13" fillId="5" borderId="0" xfId="0" applyNumberFormat="1" applyFont="1" applyFill="1" applyBorder="1" applyAlignment="1">
      <alignment horizontal="left" vertical="center"/>
    </xf>
    <xf numFmtId="167" fontId="13" fillId="5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70" fontId="13" fillId="0" borderId="0" xfId="0" applyNumberFormat="1" applyFont="1" applyFill="1" applyBorder="1" applyAlignment="1">
      <alignment horizontal="left" vertical="center"/>
    </xf>
    <xf numFmtId="166" fontId="13" fillId="0" borderId="0" xfId="0" applyNumberFormat="1" applyFont="1" applyFill="1" applyBorder="1" applyAlignment="1">
      <alignment horizontal="left" vertical="center"/>
    </xf>
    <xf numFmtId="170" fontId="13" fillId="0" borderId="5" xfId="0" applyNumberFormat="1" applyFont="1" applyFill="1" applyBorder="1" applyAlignment="1">
      <alignment horizontal="left" vertical="center"/>
    </xf>
    <xf numFmtId="170" fontId="13" fillId="0" borderId="6" xfId="0" applyNumberFormat="1" applyFont="1" applyFill="1" applyBorder="1" applyAlignment="1">
      <alignment horizontal="left" vertical="center"/>
    </xf>
    <xf numFmtId="170" fontId="13" fillId="0" borderId="7" xfId="0" applyNumberFormat="1" applyFont="1" applyFill="1" applyBorder="1" applyAlignment="1">
      <alignment horizontal="left" vertical="center"/>
    </xf>
    <xf numFmtId="170" fontId="13" fillId="0" borderId="8" xfId="0" applyNumberFormat="1" applyFont="1" applyFill="1" applyBorder="1" applyAlignment="1">
      <alignment horizontal="left" vertical="center"/>
    </xf>
    <xf numFmtId="170" fontId="13" fillId="0" borderId="9" xfId="0" applyNumberFormat="1" applyFont="1" applyFill="1" applyBorder="1" applyAlignment="1">
      <alignment horizontal="left" vertical="center"/>
    </xf>
    <xf numFmtId="170" fontId="13" fillId="0" borderId="8" xfId="0" applyNumberFormat="1" applyFont="1" applyBorder="1" applyAlignment="1">
      <alignment horizontal="left" vertical="center"/>
    </xf>
    <xf numFmtId="170" fontId="13" fillId="0" borderId="0" xfId="0" applyNumberFormat="1" applyFont="1" applyBorder="1" applyAlignment="1">
      <alignment horizontal="left" vertical="center"/>
    </xf>
    <xf numFmtId="170" fontId="13" fillId="0" borderId="10" xfId="0" applyNumberFormat="1" applyFont="1" applyBorder="1" applyAlignment="1">
      <alignment horizontal="left" vertical="center"/>
    </xf>
    <xf numFmtId="170" fontId="13" fillId="0" borderId="11" xfId="0" applyNumberFormat="1" applyFont="1" applyFill="1" applyBorder="1" applyAlignment="1">
      <alignment horizontal="left" vertical="center"/>
    </xf>
    <xf numFmtId="170" fontId="13" fillId="0" borderId="11" xfId="0" applyNumberFormat="1" applyFont="1" applyBorder="1" applyAlignment="1">
      <alignment horizontal="left" vertical="center"/>
    </xf>
  </cellXfs>
  <cellStyles count="4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Input [yellow]" xfId="21"/>
    <cellStyle name="Link Currency (0)" xfId="22"/>
    <cellStyle name="Link Currency (2)" xfId="23"/>
    <cellStyle name="Link Units (0)" xfId="24"/>
    <cellStyle name="Link Units (1)" xfId="25"/>
    <cellStyle name="Link Units (2)" xfId="26"/>
    <cellStyle name="Normal" xfId="0" builtinId="0"/>
    <cellStyle name="Normal - Style1" xfId="27"/>
    <cellStyle name="paint" xfId="28"/>
    <cellStyle name="Percent [0]" xfId="29"/>
    <cellStyle name="Percent [00]" xfId="30"/>
    <cellStyle name="Percent [2]" xfId="31"/>
    <cellStyle name="PrePop Currency (0)" xfId="32"/>
    <cellStyle name="PrePop Currency (2)" xfId="33"/>
    <cellStyle name="PrePop Units (0)" xfId="34"/>
    <cellStyle name="PrePop Units (1)" xfId="35"/>
    <cellStyle name="PrePop Units (2)" xfId="36"/>
    <cellStyle name="Standard_foxz" xfId="37"/>
    <cellStyle name="Text Indent A" xfId="38"/>
    <cellStyle name="Text Indent B" xfId="39"/>
    <cellStyle name="Text Indent C" xfId="40"/>
    <cellStyle name="Währung [0]_foxz" xfId="41"/>
    <cellStyle name="Währung_foxz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5" zoomScaleSheetLayoutView="68"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abSelected="1" zoomScaleNormal="100" workbookViewId="0">
      <selection activeCell="J24" sqref="J24"/>
    </sheetView>
  </sheetViews>
  <sheetFormatPr defaultColWidth="11.5703125" defaultRowHeight="24" customHeight="1" x14ac:dyDescent="0.2"/>
  <cols>
    <col min="1" max="1" width="11.7109375" style="4" bestFit="1" customWidth="1"/>
    <col min="2" max="2" width="20.7109375" style="4" customWidth="1"/>
    <col min="3" max="3" width="14.85546875" style="4" bestFit="1" customWidth="1"/>
    <col min="4" max="4" width="11.7109375" style="4" bestFit="1" customWidth="1"/>
    <col min="5" max="6" width="11.5703125" style="4"/>
    <col min="7" max="7" width="11.7109375" style="4" bestFit="1" customWidth="1"/>
    <col min="8" max="9" width="13.5703125" style="4" bestFit="1" customWidth="1"/>
    <col min="10" max="10" width="11.7109375" style="4" bestFit="1" customWidth="1"/>
    <col min="11" max="16384" width="11.5703125" style="4"/>
  </cols>
  <sheetData>
    <row r="1" spans="1:12" ht="24" customHeight="1" x14ac:dyDescent="0.2">
      <c r="B1" s="5" t="s">
        <v>20</v>
      </c>
    </row>
    <row r="2" spans="1:12" ht="24" customHeight="1" x14ac:dyDescent="0.2">
      <c r="B2" s="5"/>
    </row>
    <row r="3" spans="1:12" ht="24" customHeight="1" x14ac:dyDescent="0.2">
      <c r="B3" s="4" t="s">
        <v>21</v>
      </c>
    </row>
    <row r="4" spans="1:12" ht="24" customHeight="1" x14ac:dyDescent="0.2">
      <c r="B4" s="4" t="s">
        <v>25</v>
      </c>
    </row>
    <row r="5" spans="1:12" ht="24" customHeight="1" x14ac:dyDescent="0.2">
      <c r="B5" s="6" t="s">
        <v>22</v>
      </c>
    </row>
    <row r="7" spans="1:12" ht="24" customHeight="1" x14ac:dyDescent="0.2">
      <c r="A7" s="4" t="s">
        <v>0</v>
      </c>
    </row>
    <row r="9" spans="1:12" ht="24" customHeight="1" x14ac:dyDescent="0.2">
      <c r="A9" s="7"/>
      <c r="B9" s="7" t="s">
        <v>1</v>
      </c>
      <c r="C9" s="8">
        <f>IF(C18&gt;C19,ATAN((Old_X2-Old_X1)/(Old_Y2-Old_Y1+0.00000001))*180/PI()+180,ATAN((Old_X2-Old_X1)/(Old_Y2-Old_Y1+0.00000001))*180/PI())</f>
        <v>72.897524572194442</v>
      </c>
      <c r="D9" s="9" t="s">
        <v>2</v>
      </c>
      <c r="E9" s="7"/>
      <c r="F9" s="7"/>
      <c r="G9" s="7"/>
      <c r="H9" s="7" t="s">
        <v>1</v>
      </c>
      <c r="I9" s="8">
        <f>IF(I18&gt;I19,ATAN((New_X2-New_X1)/(New_Y2-New_Y1+0.00000001))*180/PI()+180,ATAN((New_X2-New_X1)/(New_Y2-New_Y1+0.00000001))*180/PI())</f>
        <v>72.89752188605155</v>
      </c>
      <c r="J9" s="7" t="s">
        <v>2</v>
      </c>
    </row>
    <row r="10" spans="1:12" ht="24" customHeight="1" x14ac:dyDescent="0.2">
      <c r="A10" s="7"/>
      <c r="B10" s="7" t="s">
        <v>4</v>
      </c>
      <c r="C10" s="9">
        <f>SQRT((Old_X1-Old_X2)^2+(Old_Y1-Old_Y2)^2)</f>
        <v>13607.300613778947</v>
      </c>
      <c r="D10" s="9" t="s">
        <v>5</v>
      </c>
      <c r="E10" s="7"/>
      <c r="F10" s="7"/>
      <c r="G10" s="7"/>
      <c r="H10" s="7" t="s">
        <v>4</v>
      </c>
      <c r="I10" s="9">
        <f>SQRT((New_X1-New_X2)^2+(New_Y1-New_Y2)^2)</f>
        <v>13601.874876907954</v>
      </c>
      <c r="J10" s="7" t="s">
        <v>5</v>
      </c>
      <c r="L10" s="10" t="s">
        <v>3</v>
      </c>
    </row>
    <row r="11" spans="1:12" ht="24" customHeight="1" x14ac:dyDescent="0.2">
      <c r="A11" s="7"/>
      <c r="B11" s="7" t="s">
        <v>6</v>
      </c>
      <c r="C11" s="11">
        <f>New_Base/Old_Base</f>
        <v>0.99960126280553407</v>
      </c>
      <c r="D11" s="9"/>
      <c r="E11" s="7"/>
      <c r="F11" s="7"/>
      <c r="G11" s="7"/>
      <c r="H11" s="7" t="s">
        <v>7</v>
      </c>
      <c r="I11" s="12">
        <f>(Old_Base-New_Base)*1000</f>
        <v>5425.7368709932052</v>
      </c>
      <c r="J11" s="12" t="s">
        <v>8</v>
      </c>
      <c r="L11" s="10" t="s">
        <v>3</v>
      </c>
    </row>
    <row r="12" spans="1:12" ht="24" customHeight="1" x14ac:dyDescent="0.2">
      <c r="A12" s="7"/>
      <c r="B12" s="7" t="s">
        <v>9</v>
      </c>
      <c r="C12" s="12">
        <f>ABS(1000000-(Scale_Factor*1000000))</f>
        <v>398.73719446593896</v>
      </c>
      <c r="D12" s="7" t="s">
        <v>10</v>
      </c>
      <c r="E12" s="7"/>
      <c r="F12" s="7"/>
      <c r="G12" s="7"/>
      <c r="H12" s="7" t="s">
        <v>11</v>
      </c>
      <c r="I12" s="11">
        <f>Scale_Factor*COS((Old_Bearing*PI()/180)-(New_Bearing*PI()/180))</f>
        <v>0.99960126280553296</v>
      </c>
      <c r="J12" s="12" t="s">
        <v>3</v>
      </c>
      <c r="L12" s="10"/>
    </row>
    <row r="13" spans="1:12" ht="24" customHeight="1" x14ac:dyDescent="0.2">
      <c r="A13" s="7"/>
      <c r="B13" s="7" t="s">
        <v>12</v>
      </c>
      <c r="C13" s="9">
        <f>New_X1-(Old_X1*Alpha)+(Old_Y1*Beta)</f>
        <v>300039.87381192279</v>
      </c>
      <c r="D13" s="9" t="s">
        <v>5</v>
      </c>
      <c r="E13" s="7"/>
      <c r="F13" s="7"/>
      <c r="G13" s="7"/>
      <c r="H13" s="7" t="s">
        <v>13</v>
      </c>
      <c r="I13" s="11">
        <f>Scale_Factor*SIN((Old_Bearing*PI()/180)-(New_Bearing*PI()/180))</f>
        <v>4.6863343973267433E-8</v>
      </c>
      <c r="J13" s="12"/>
      <c r="L13" s="10"/>
    </row>
    <row r="14" spans="1:12" ht="24" customHeight="1" x14ac:dyDescent="0.2">
      <c r="A14" s="7"/>
      <c r="B14" s="7" t="s">
        <v>14</v>
      </c>
      <c r="C14" s="9">
        <f>New_Y1-(Old_X1*Beta)-(Old_Y1*Alpha)</f>
        <v>369812.59308458067</v>
      </c>
      <c r="D14" s="9" t="s">
        <v>5</v>
      </c>
      <c r="E14" s="7"/>
      <c r="F14" s="7"/>
      <c r="G14" s="7"/>
      <c r="H14" s="7" t="s">
        <v>15</v>
      </c>
      <c r="I14" s="8">
        <f>New_Bearing-Old_Bearing</f>
        <v>-2.6861428921165498E-6</v>
      </c>
      <c r="J14" s="9" t="s">
        <v>2</v>
      </c>
      <c r="L14" s="10"/>
    </row>
    <row r="15" spans="1:12" s="13" customFormat="1" ht="24" customHeight="1" x14ac:dyDescent="0.2"/>
    <row r="16" spans="1:12" s="13" customFormat="1" ht="24" customHeight="1" x14ac:dyDescent="0.2">
      <c r="A16" s="1" t="s">
        <v>23</v>
      </c>
      <c r="G16" s="1" t="s">
        <v>24</v>
      </c>
    </row>
    <row r="17" spans="1:12" s="13" customFormat="1" ht="24" customHeight="1" x14ac:dyDescent="0.2">
      <c r="A17" s="13" t="s">
        <v>16</v>
      </c>
      <c r="B17" s="13" t="s">
        <v>17</v>
      </c>
      <c r="C17" s="13" t="s">
        <v>18</v>
      </c>
      <c r="D17" s="13" t="s">
        <v>19</v>
      </c>
      <c r="G17" s="13" t="s">
        <v>16</v>
      </c>
      <c r="H17" s="13" t="s">
        <v>17</v>
      </c>
      <c r="I17" s="13" t="s">
        <v>18</v>
      </c>
      <c r="J17" s="13" t="s">
        <v>19</v>
      </c>
      <c r="L17" s="13" t="s">
        <v>3</v>
      </c>
    </row>
    <row r="18" spans="1:12" s="13" customFormat="1" ht="24" customHeight="1" x14ac:dyDescent="0.2">
      <c r="A18" s="13">
        <v>1</v>
      </c>
      <c r="B18" s="14">
        <v>82089.650999999998</v>
      </c>
      <c r="C18" s="14">
        <v>13118.745000000001</v>
      </c>
      <c r="D18" s="15"/>
      <c r="E18" s="15"/>
      <c r="F18" s="15"/>
      <c r="G18" s="13">
        <f>IF(A18&lt;&gt;"",A18,"")</f>
        <v>1</v>
      </c>
      <c r="H18" s="14">
        <v>382096.79200000002</v>
      </c>
      <c r="I18" s="14">
        <v>382926.11099999998</v>
      </c>
      <c r="J18" s="15" t="str">
        <f>IF(D18&lt;&gt;"",D18,"")</f>
        <v/>
      </c>
      <c r="K18" s="13" t="s">
        <v>3</v>
      </c>
    </row>
    <row r="19" spans="1:12" s="13" customFormat="1" ht="24" customHeight="1" x14ac:dyDescent="0.2">
      <c r="A19" s="13">
        <v>2</v>
      </c>
      <c r="B19" s="14">
        <v>95095.240999999995</v>
      </c>
      <c r="C19" s="14">
        <v>17120.401999999998</v>
      </c>
      <c r="D19" s="15"/>
      <c r="E19" s="15"/>
      <c r="F19" s="15"/>
      <c r="G19" s="13">
        <f>IF(A19&lt;&gt;"",A19,"")</f>
        <v>2</v>
      </c>
      <c r="H19" s="14">
        <v>395097.196</v>
      </c>
      <c r="I19" s="14">
        <v>386926.17300000001</v>
      </c>
      <c r="J19" s="15" t="str">
        <f>IF(D19&lt;&gt;"",D19,"")</f>
        <v/>
      </c>
    </row>
    <row r="20" spans="1:12" s="13" customFormat="1" ht="24" customHeight="1" x14ac:dyDescent="0.2">
      <c r="B20" s="14"/>
      <c r="C20" s="14"/>
      <c r="D20" s="15"/>
      <c r="E20" s="15"/>
      <c r="F20" s="15"/>
      <c r="H20" s="14"/>
      <c r="I20" s="14"/>
      <c r="J20" s="15"/>
    </row>
    <row r="21" spans="1:12" s="1" customFormat="1" ht="24" customHeight="1" x14ac:dyDescent="0.2">
      <c r="A21" s="1" t="s">
        <v>88</v>
      </c>
      <c r="B21" s="3"/>
      <c r="C21" s="3"/>
      <c r="D21" s="2"/>
      <c r="E21" s="2"/>
      <c r="F21" s="2"/>
      <c r="G21" s="1" t="s">
        <v>89</v>
      </c>
      <c r="H21" s="3"/>
      <c r="I21" s="3"/>
      <c r="J21" s="2"/>
    </row>
    <row r="22" spans="1:12" s="13" customFormat="1" ht="24" customHeight="1" x14ac:dyDescent="0.2">
      <c r="A22" s="13" t="s">
        <v>16</v>
      </c>
      <c r="B22" s="13" t="s">
        <v>17</v>
      </c>
      <c r="C22" s="13" t="s">
        <v>18</v>
      </c>
      <c r="D22" s="13" t="s">
        <v>19</v>
      </c>
      <c r="G22" s="13" t="s">
        <v>16</v>
      </c>
      <c r="H22" s="13" t="s">
        <v>17</v>
      </c>
      <c r="I22" s="13" t="s">
        <v>18</v>
      </c>
      <c r="J22" s="13" t="s">
        <v>19</v>
      </c>
      <c r="L22" s="13" t="s">
        <v>3</v>
      </c>
    </row>
    <row r="23" spans="1:12" s="13" customFormat="1" ht="24" customHeight="1" x14ac:dyDescent="0.2"/>
    <row r="24" spans="1:12" s="13" customFormat="1" ht="24" customHeight="1" x14ac:dyDescent="0.2">
      <c r="A24" s="16" t="s">
        <v>26</v>
      </c>
      <c r="B24" s="17">
        <v>94035.585999999996</v>
      </c>
      <c r="C24" s="17">
        <v>15817.843000000001</v>
      </c>
      <c r="D24" s="17">
        <v>130.08000000000001</v>
      </c>
      <c r="E24" s="17" t="s">
        <v>27</v>
      </c>
      <c r="F24" s="17"/>
      <c r="G24" s="17" t="str">
        <f>IF(A24&lt;&gt;"",A24,"")</f>
        <v>PM1</v>
      </c>
      <c r="H24" s="17">
        <f t="shared" ref="H24:H25" si="0">IF(B24&lt;&gt;"",East_0+(B24*Alpha)-(C24*Beta),"")</f>
        <v>394037.96358490409</v>
      </c>
      <c r="I24" s="17">
        <f t="shared" ref="I24:I25" si="1">IF(C24&lt;&gt;"",North_0+(B24*Beta)+(C24*Alpha),"")</f>
        <v>385624.13332906237</v>
      </c>
      <c r="J24" s="18">
        <f>IF(D24&lt;&gt;"",D24,"")</f>
        <v>130.08000000000001</v>
      </c>
    </row>
    <row r="25" spans="1:12" s="13" customFormat="1" ht="24" customHeight="1" x14ac:dyDescent="0.2">
      <c r="A25" s="19" t="s">
        <v>28</v>
      </c>
      <c r="B25" s="14">
        <v>93825.695999999996</v>
      </c>
      <c r="C25" s="14">
        <v>15826.397999999999</v>
      </c>
      <c r="D25" s="14">
        <v>123.956</v>
      </c>
      <c r="E25" s="14" t="s">
        <v>27</v>
      </c>
      <c r="F25" s="14"/>
      <c r="G25" s="14" t="str">
        <f t="shared" ref="G25:G33" si="2">IF(A25&lt;&gt;"",A25,"")</f>
        <v>SM1</v>
      </c>
      <c r="H25" s="14">
        <f t="shared" si="0"/>
        <v>393828.15727545286</v>
      </c>
      <c r="I25" s="14">
        <f t="shared" si="1"/>
        <v>385632.68490802951</v>
      </c>
      <c r="J25" s="20">
        <f t="shared" ref="J25:J33" si="3">IF(D25&lt;&gt;"",D25,"")</f>
        <v>123.956</v>
      </c>
      <c r="L25" s="13" t="s">
        <v>3</v>
      </c>
    </row>
    <row r="26" spans="1:12" s="13" customFormat="1" ht="24" customHeight="1" x14ac:dyDescent="0.2">
      <c r="A26" s="19" t="s">
        <v>29</v>
      </c>
      <c r="B26" s="14">
        <v>93677.837</v>
      </c>
      <c r="C26" s="14">
        <v>15835.787</v>
      </c>
      <c r="D26" s="14">
        <v>118.99299999999999</v>
      </c>
      <c r="E26" s="14" t="s">
        <v>27</v>
      </c>
      <c r="F26" s="14"/>
      <c r="G26" s="14" t="str">
        <f t="shared" si="2"/>
        <v>CMS312</v>
      </c>
      <c r="H26" s="14">
        <f t="shared" ref="H26:H33" si="4">IF(B26&lt;&gt;"",East_0+(B26*Alpha)-(C26*Beta),"")</f>
        <v>393680.35723189573</v>
      </c>
      <c r="I26" s="14">
        <f t="shared" ref="I26:I33" si="5">IF(C26&lt;&gt;"",North_0+(B26*Beta)+(C26*Alpha),"")</f>
        <v>385642.07015735685</v>
      </c>
      <c r="J26" s="20">
        <f t="shared" si="3"/>
        <v>118.99299999999999</v>
      </c>
    </row>
    <row r="27" spans="1:12" s="13" customFormat="1" ht="24" customHeight="1" x14ac:dyDescent="0.2">
      <c r="A27" s="19" t="s">
        <v>30</v>
      </c>
      <c r="B27" s="14">
        <v>93639.759000000005</v>
      </c>
      <c r="C27" s="14">
        <v>15849.414000000001</v>
      </c>
      <c r="D27" s="14">
        <v>117.681</v>
      </c>
      <c r="E27" s="14" t="s">
        <v>27</v>
      </c>
      <c r="F27" s="14"/>
      <c r="G27" s="14" t="str">
        <f t="shared" si="2"/>
        <v>CMS300</v>
      </c>
      <c r="H27" s="14">
        <f t="shared" si="4"/>
        <v>393642.29441437207</v>
      </c>
      <c r="I27" s="14">
        <f t="shared" si="5"/>
        <v>385655.69172198058</v>
      </c>
      <c r="J27" s="20">
        <f t="shared" si="3"/>
        <v>117.681</v>
      </c>
    </row>
    <row r="28" spans="1:12" s="13" customFormat="1" ht="24" customHeight="1" x14ac:dyDescent="0.2">
      <c r="A28" s="19" t="s">
        <v>31</v>
      </c>
      <c r="B28" s="14">
        <v>93511.392000000007</v>
      </c>
      <c r="C28" s="14">
        <v>15860.075000000001</v>
      </c>
      <c r="D28" s="14">
        <v>114.66500000000001</v>
      </c>
      <c r="E28" s="14" t="s">
        <v>27</v>
      </c>
      <c r="F28" s="14"/>
      <c r="G28" s="14" t="str">
        <f t="shared" si="2"/>
        <v>L230</v>
      </c>
      <c r="H28" s="14">
        <f t="shared" si="4"/>
        <v>393513.97859856987</v>
      </c>
      <c r="I28" s="14">
        <f t="shared" si="5"/>
        <v>385666.3484650277</v>
      </c>
      <c r="J28" s="20">
        <f t="shared" si="3"/>
        <v>114.66500000000001</v>
      </c>
    </row>
    <row r="29" spans="1:12" s="13" customFormat="1" ht="24" customHeight="1" x14ac:dyDescent="0.2">
      <c r="A29" s="19" t="s">
        <v>32</v>
      </c>
      <c r="B29" s="14">
        <v>93494.547999999995</v>
      </c>
      <c r="C29" s="14">
        <v>15786.69</v>
      </c>
      <c r="D29" s="14">
        <v>114.68</v>
      </c>
      <c r="E29" s="14" t="s">
        <v>27</v>
      </c>
      <c r="F29" s="14"/>
      <c r="G29" s="14" t="str">
        <f t="shared" si="2"/>
        <v>CMS302</v>
      </c>
      <c r="H29" s="14">
        <f t="shared" si="4"/>
        <v>393497.14131833822</v>
      </c>
      <c r="I29" s="14">
        <f t="shared" si="5"/>
        <v>385592.99272556731</v>
      </c>
      <c r="J29" s="20">
        <f t="shared" si="3"/>
        <v>114.68</v>
      </c>
    </row>
    <row r="30" spans="1:12" s="13" customFormat="1" ht="24" customHeight="1" x14ac:dyDescent="0.2">
      <c r="A30" s="19" t="s">
        <v>33</v>
      </c>
      <c r="B30" s="14">
        <v>93491.963000000003</v>
      </c>
      <c r="C30" s="14">
        <v>15850.406999999999</v>
      </c>
      <c r="D30" s="14">
        <v>114.509</v>
      </c>
      <c r="E30" s="14" t="s">
        <v>27</v>
      </c>
      <c r="F30" s="14"/>
      <c r="G30" s="14" t="str">
        <f t="shared" si="2"/>
        <v>L240</v>
      </c>
      <c r="H30" s="14">
        <f t="shared" si="4"/>
        <v>393494.55734608788</v>
      </c>
      <c r="I30" s="14">
        <f t="shared" si="5"/>
        <v>385656.68431910832</v>
      </c>
      <c r="J30" s="20">
        <f t="shared" si="3"/>
        <v>114.509</v>
      </c>
    </row>
    <row r="31" spans="1:12" s="13" customFormat="1" ht="24" customHeight="1" x14ac:dyDescent="0.2">
      <c r="A31" s="19" t="s">
        <v>34</v>
      </c>
      <c r="B31" s="14">
        <v>93476.239000000001</v>
      </c>
      <c r="C31" s="14">
        <v>15935.82</v>
      </c>
      <c r="D31" s="14">
        <v>113.517</v>
      </c>
      <c r="E31" s="14" t="s">
        <v>27</v>
      </c>
      <c r="F31" s="14"/>
      <c r="G31" s="14" t="str">
        <f t="shared" si="2"/>
        <v>L180</v>
      </c>
      <c r="H31" s="14">
        <f t="shared" si="4"/>
        <v>393478.83961182879</v>
      </c>
      <c r="I31" s="14">
        <f t="shared" si="5"/>
        <v>385742.06326103146</v>
      </c>
      <c r="J31" s="20">
        <f t="shared" si="3"/>
        <v>113.517</v>
      </c>
    </row>
    <row r="32" spans="1:12" s="13" customFormat="1" ht="24" customHeight="1" x14ac:dyDescent="0.2">
      <c r="A32" s="19" t="s">
        <v>35</v>
      </c>
      <c r="B32" s="14">
        <v>93395.489000000001</v>
      </c>
      <c r="C32" s="14">
        <v>15823.645</v>
      </c>
      <c r="D32" s="14">
        <v>112.965</v>
      </c>
      <c r="E32" s="14" t="s">
        <v>27</v>
      </c>
      <c r="F32" s="14"/>
      <c r="G32" s="14" t="str">
        <f t="shared" si="2"/>
        <v>L310</v>
      </c>
      <c r="H32" s="14">
        <f t="shared" si="4"/>
        <v>393398.12181511417</v>
      </c>
      <c r="I32" s="14">
        <f t="shared" si="5"/>
        <v>385629.93298559205</v>
      </c>
      <c r="J32" s="20">
        <f t="shared" si="3"/>
        <v>112.965</v>
      </c>
    </row>
    <row r="33" spans="1:10" s="13" customFormat="1" ht="24" customHeight="1" x14ac:dyDescent="0.2">
      <c r="A33" s="19" t="s">
        <v>35</v>
      </c>
      <c r="B33" s="14">
        <v>93391.203999999998</v>
      </c>
      <c r="C33" s="14">
        <v>15821.42</v>
      </c>
      <c r="D33" s="14">
        <v>112.47199999999999</v>
      </c>
      <c r="E33" s="14" t="s">
        <v>27</v>
      </c>
      <c r="F33" s="14"/>
      <c r="G33" s="14" t="str">
        <f t="shared" si="2"/>
        <v>L310</v>
      </c>
      <c r="H33" s="14">
        <f t="shared" si="4"/>
        <v>393393.8385238073</v>
      </c>
      <c r="I33" s="14">
        <f t="shared" si="5"/>
        <v>385627.70887258154</v>
      </c>
      <c r="J33" s="20">
        <f t="shared" si="3"/>
        <v>112.47199999999999</v>
      </c>
    </row>
    <row r="34" spans="1:10" ht="24" customHeight="1" x14ac:dyDescent="0.2">
      <c r="A34" s="21" t="s">
        <v>36</v>
      </c>
      <c r="B34" s="14">
        <v>93355.111999999994</v>
      </c>
      <c r="C34" s="14">
        <v>15890.362999999999</v>
      </c>
      <c r="D34" s="22">
        <v>110.65900000000001</v>
      </c>
      <c r="E34" s="22" t="s">
        <v>27</v>
      </c>
      <c r="F34" s="22"/>
      <c r="G34" s="14" t="str">
        <f t="shared" ref="G34:G85" si="6">IF(A34&lt;&gt;"",A34,"")</f>
        <v>R280</v>
      </c>
      <c r="H34" s="14">
        <f t="shared" ref="H34:H85" si="7">IF(B34&lt;&gt;"",East_0+(B34*Alpha)-(C34*Beta),"")</f>
        <v>393357.76091179921</v>
      </c>
      <c r="I34" s="14">
        <f t="shared" ref="I34:I85" si="8">IF(C34&lt;&gt;"",North_0+(B34*Beta)+(C34*Alpha),"")</f>
        <v>385696.62438075175</v>
      </c>
      <c r="J34" s="20">
        <f t="shared" ref="J34:J85" si="9">IF(D34&lt;&gt;"",D34,"")</f>
        <v>110.65900000000001</v>
      </c>
    </row>
    <row r="35" spans="1:10" ht="24" customHeight="1" x14ac:dyDescent="0.2">
      <c r="A35" s="21" t="s">
        <v>37</v>
      </c>
      <c r="B35" s="14">
        <v>93321.112999999998</v>
      </c>
      <c r="C35" s="14">
        <v>15886.407999999999</v>
      </c>
      <c r="D35" s="22">
        <v>113.06399999999999</v>
      </c>
      <c r="E35" s="22" t="s">
        <v>27</v>
      </c>
      <c r="F35" s="22"/>
      <c r="G35" s="14" t="str">
        <f t="shared" si="6"/>
        <v>RFL5</v>
      </c>
      <c r="H35" s="14">
        <f t="shared" si="7"/>
        <v>393323.77546865045</v>
      </c>
      <c r="I35" s="14">
        <f t="shared" si="8"/>
        <v>385692.67095616402</v>
      </c>
      <c r="J35" s="20">
        <f t="shared" si="9"/>
        <v>113.06399999999999</v>
      </c>
    </row>
    <row r="36" spans="1:10" ht="24" customHeight="1" x14ac:dyDescent="0.2">
      <c r="A36" s="21" t="s">
        <v>38</v>
      </c>
      <c r="B36" s="14">
        <v>93320.796000000002</v>
      </c>
      <c r="C36" s="14">
        <v>15932.398999999999</v>
      </c>
      <c r="D36" s="22">
        <v>110.821</v>
      </c>
      <c r="E36" s="22" t="s">
        <v>27</v>
      </c>
      <c r="F36" s="22"/>
      <c r="G36" s="14" t="str">
        <f t="shared" si="6"/>
        <v>R260</v>
      </c>
      <c r="H36" s="14">
        <f t="shared" si="7"/>
        <v>393323.45859289484</v>
      </c>
      <c r="I36" s="14">
        <f t="shared" si="8"/>
        <v>385738.64361782686</v>
      </c>
      <c r="J36" s="20">
        <f t="shared" si="9"/>
        <v>110.821</v>
      </c>
    </row>
    <row r="37" spans="1:10" ht="24" customHeight="1" x14ac:dyDescent="0.2">
      <c r="A37" s="21" t="s">
        <v>39</v>
      </c>
      <c r="B37" s="14">
        <v>93314.895999999993</v>
      </c>
      <c r="C37" s="14">
        <v>15892.708000000001</v>
      </c>
      <c r="D37" s="22">
        <v>114.52</v>
      </c>
      <c r="E37" s="22" t="s">
        <v>27</v>
      </c>
      <c r="F37" s="22"/>
      <c r="G37" s="14" t="str">
        <f t="shared" si="6"/>
        <v>RFL6</v>
      </c>
      <c r="H37" s="14">
        <f t="shared" si="7"/>
        <v>393317.56094730436</v>
      </c>
      <c r="I37" s="14">
        <f t="shared" si="8"/>
        <v>385698.96844382834</v>
      </c>
      <c r="J37" s="20">
        <f t="shared" si="9"/>
        <v>114.52</v>
      </c>
    </row>
    <row r="38" spans="1:10" ht="24" customHeight="1" x14ac:dyDescent="0.2">
      <c r="A38" s="21" t="s">
        <v>40</v>
      </c>
      <c r="B38" s="14">
        <v>93313.182000000001</v>
      </c>
      <c r="C38" s="14">
        <v>15882.475</v>
      </c>
      <c r="D38" s="22">
        <v>114.991</v>
      </c>
      <c r="E38" s="22" t="s">
        <v>27</v>
      </c>
      <c r="F38" s="22"/>
      <c r="G38" s="14" t="str">
        <f t="shared" si="6"/>
        <v>RFL4</v>
      </c>
      <c r="H38" s="14">
        <f t="shared" si="7"/>
        <v>393315.84763121943</v>
      </c>
      <c r="I38" s="14">
        <f t="shared" si="8"/>
        <v>385688.73952402576</v>
      </c>
      <c r="J38" s="20">
        <f t="shared" si="9"/>
        <v>114.991</v>
      </c>
    </row>
    <row r="39" spans="1:10" ht="24" customHeight="1" x14ac:dyDescent="0.2">
      <c r="A39" s="21" t="s">
        <v>41</v>
      </c>
      <c r="B39" s="14">
        <v>93309.317999999999</v>
      </c>
      <c r="C39" s="14">
        <v>15898.375</v>
      </c>
      <c r="D39" s="22">
        <v>112.628</v>
      </c>
      <c r="E39" s="22" t="s">
        <v>27</v>
      </c>
      <c r="F39" s="22"/>
      <c r="G39" s="14" t="str">
        <f t="shared" si="6"/>
        <v>RFL7</v>
      </c>
      <c r="H39" s="14">
        <f t="shared" si="7"/>
        <v>393311.98517119483</v>
      </c>
      <c r="I39" s="14">
        <f t="shared" si="8"/>
        <v>385704.63318392326</v>
      </c>
      <c r="J39" s="20">
        <f t="shared" si="9"/>
        <v>112.628</v>
      </c>
    </row>
    <row r="40" spans="1:10" ht="24" customHeight="1" x14ac:dyDescent="0.2">
      <c r="A40" s="21" t="s">
        <v>42</v>
      </c>
      <c r="B40" s="14">
        <v>93309.233999999997</v>
      </c>
      <c r="C40" s="14">
        <v>15886.608</v>
      </c>
      <c r="D40" s="22">
        <v>114.756</v>
      </c>
      <c r="E40" s="22" t="s">
        <v>27</v>
      </c>
      <c r="F40" s="22"/>
      <c r="G40" s="14" t="str">
        <f t="shared" si="6"/>
        <v>RFL3</v>
      </c>
      <c r="H40" s="14">
        <f t="shared" si="7"/>
        <v>393311.90120524022</v>
      </c>
      <c r="I40" s="14">
        <f t="shared" si="8"/>
        <v>385692.87087585987</v>
      </c>
      <c r="J40" s="20">
        <f t="shared" si="9"/>
        <v>114.756</v>
      </c>
    </row>
    <row r="41" spans="1:10" ht="24" customHeight="1" x14ac:dyDescent="0.2">
      <c r="A41" s="21" t="s">
        <v>43</v>
      </c>
      <c r="B41" s="14">
        <v>93300.994999999995</v>
      </c>
      <c r="C41" s="14">
        <v>15859.093999999999</v>
      </c>
      <c r="D41" s="22">
        <v>109.459</v>
      </c>
      <c r="E41" s="22" t="s">
        <v>27</v>
      </c>
      <c r="F41" s="22"/>
      <c r="G41" s="14" t="str">
        <f t="shared" si="6"/>
        <v>CMS304</v>
      </c>
      <c r="H41" s="14">
        <f t="shared" si="7"/>
        <v>393303.66549172532</v>
      </c>
      <c r="I41" s="14">
        <f t="shared" si="8"/>
        <v>385665.36784632894</v>
      </c>
      <c r="J41" s="20">
        <f t="shared" si="9"/>
        <v>109.459</v>
      </c>
    </row>
    <row r="42" spans="1:10" ht="24" customHeight="1" x14ac:dyDescent="0.2">
      <c r="A42" s="21" t="s">
        <v>44</v>
      </c>
      <c r="B42" s="14">
        <v>93286.47</v>
      </c>
      <c r="C42" s="14">
        <v>15880.858</v>
      </c>
      <c r="D42" s="22">
        <v>112.289</v>
      </c>
      <c r="E42" s="22" t="s">
        <v>27</v>
      </c>
      <c r="F42" s="22"/>
      <c r="G42" s="14" t="str">
        <f t="shared" si="6"/>
        <v>RFL2</v>
      </c>
      <c r="H42" s="14">
        <f t="shared" si="7"/>
        <v>393289.14628236316</v>
      </c>
      <c r="I42" s="14">
        <f t="shared" si="8"/>
        <v>385687.12316753197</v>
      </c>
      <c r="J42" s="20">
        <f t="shared" si="9"/>
        <v>112.289</v>
      </c>
    </row>
    <row r="43" spans="1:10" ht="24" customHeight="1" x14ac:dyDescent="0.2">
      <c r="A43" s="21" t="s">
        <v>45</v>
      </c>
      <c r="B43" s="14">
        <v>93276.048999999999</v>
      </c>
      <c r="C43" s="14">
        <v>15885.166999999999</v>
      </c>
      <c r="D43" s="22">
        <v>112.173</v>
      </c>
      <c r="E43" s="22" t="s">
        <v>27</v>
      </c>
      <c r="F43" s="22"/>
      <c r="G43" s="14" t="str">
        <f t="shared" si="6"/>
        <v>RFL1</v>
      </c>
      <c r="H43" s="14">
        <f t="shared" si="7"/>
        <v>393278.72943740152</v>
      </c>
      <c r="I43" s="14">
        <f t="shared" si="8"/>
        <v>385691.43044888502</v>
      </c>
      <c r="J43" s="20">
        <f t="shared" si="9"/>
        <v>112.173</v>
      </c>
    </row>
    <row r="44" spans="1:10" ht="24" customHeight="1" x14ac:dyDescent="0.2">
      <c r="A44" s="21" t="s">
        <v>46</v>
      </c>
      <c r="B44" s="14">
        <v>93269.486999999994</v>
      </c>
      <c r="C44" s="14">
        <v>15751.401</v>
      </c>
      <c r="D44" s="22">
        <v>104.92700000000001</v>
      </c>
      <c r="E44" s="22" t="s">
        <v>27</v>
      </c>
      <c r="F44" s="22"/>
      <c r="G44" s="14" t="str">
        <f t="shared" si="6"/>
        <v>L440</v>
      </c>
      <c r="H44" s="14">
        <f t="shared" si="7"/>
        <v>393272.17006018374</v>
      </c>
      <c r="I44" s="14">
        <f t="shared" si="8"/>
        <v>385557.7177860571</v>
      </c>
      <c r="J44" s="20">
        <f t="shared" si="9"/>
        <v>104.92700000000001</v>
      </c>
    </row>
    <row r="45" spans="1:10" ht="24" customHeight="1" x14ac:dyDescent="0.2">
      <c r="A45" s="21" t="s">
        <v>47</v>
      </c>
      <c r="B45" s="14">
        <v>93269.410999999993</v>
      </c>
      <c r="C45" s="14">
        <v>15958.498</v>
      </c>
      <c r="D45" s="22">
        <v>106.809</v>
      </c>
      <c r="E45" s="22" t="s">
        <v>27</v>
      </c>
      <c r="F45" s="22"/>
      <c r="G45" s="14" t="str">
        <f t="shared" si="6"/>
        <v>R270</v>
      </c>
      <c r="H45" s="14">
        <f t="shared" si="7"/>
        <v>393272.0940807825</v>
      </c>
      <c r="I45" s="14">
        <f t="shared" si="8"/>
        <v>385764.73220877675</v>
      </c>
      <c r="J45" s="20">
        <f t="shared" si="9"/>
        <v>106.809</v>
      </c>
    </row>
    <row r="46" spans="1:10" ht="24" customHeight="1" x14ac:dyDescent="0.2">
      <c r="A46" s="23" t="s">
        <v>48</v>
      </c>
      <c r="B46" s="24">
        <v>93234.178</v>
      </c>
      <c r="C46" s="24">
        <v>15935.869000000001</v>
      </c>
      <c r="D46" s="25">
        <v>105.616</v>
      </c>
      <c r="E46" s="25" t="s">
        <v>27</v>
      </c>
      <c r="F46" s="22"/>
      <c r="G46" s="14" t="str">
        <f t="shared" si="6"/>
        <v>R310</v>
      </c>
      <c r="H46" s="14">
        <f t="shared" si="7"/>
        <v>393236.87513055047</v>
      </c>
      <c r="I46" s="14">
        <f t="shared" si="8"/>
        <v>385742.11223014956</v>
      </c>
      <c r="J46" s="20">
        <f t="shared" si="9"/>
        <v>105.616</v>
      </c>
    </row>
    <row r="47" spans="1:10" ht="24" customHeight="1" x14ac:dyDescent="0.2">
      <c r="A47" s="4" t="s">
        <v>49</v>
      </c>
      <c r="B47" s="14">
        <v>93231.354000000007</v>
      </c>
      <c r="C47" s="14">
        <v>15835.93</v>
      </c>
      <c r="D47" s="4">
        <v>105.46</v>
      </c>
      <c r="E47" s="4" t="s">
        <v>27</v>
      </c>
      <c r="G47" s="14" t="str">
        <f t="shared" si="6"/>
        <v>R400</v>
      </c>
      <c r="H47" s="14">
        <f t="shared" si="7"/>
        <v>393234.05226126785</v>
      </c>
      <c r="I47" s="14">
        <f t="shared" si="8"/>
        <v>385642.21307941375</v>
      </c>
      <c r="J47" s="20">
        <f t="shared" si="9"/>
        <v>105.46</v>
      </c>
    </row>
    <row r="48" spans="1:10" ht="24" customHeight="1" x14ac:dyDescent="0.2">
      <c r="A48" s="4" t="s">
        <v>50</v>
      </c>
      <c r="B48" s="14">
        <v>93208.106</v>
      </c>
      <c r="C48" s="14">
        <v>15804.441999999999</v>
      </c>
      <c r="D48" s="4">
        <v>104.631</v>
      </c>
      <c r="E48" s="4" t="s">
        <v>27</v>
      </c>
      <c r="G48" s="14" t="str">
        <f t="shared" si="6"/>
        <v>R450</v>
      </c>
      <c r="H48" s="14">
        <f t="shared" si="7"/>
        <v>393210.81353258574</v>
      </c>
      <c r="I48" s="14">
        <f t="shared" si="8"/>
        <v>385610.73763376096</v>
      </c>
      <c r="J48" s="20">
        <f t="shared" si="9"/>
        <v>104.631</v>
      </c>
    </row>
    <row r="49" spans="1:10" ht="24" customHeight="1" x14ac:dyDescent="0.2">
      <c r="A49" s="4" t="s">
        <v>51</v>
      </c>
      <c r="B49" s="14">
        <v>93181.659</v>
      </c>
      <c r="C49" s="14">
        <v>15838.17</v>
      </c>
      <c r="D49" s="4">
        <v>105.745</v>
      </c>
      <c r="E49" s="4" t="s">
        <v>27</v>
      </c>
      <c r="G49" s="14" t="str">
        <f t="shared" si="6"/>
        <v>R440</v>
      </c>
      <c r="H49" s="14">
        <f t="shared" si="7"/>
        <v>393184.37707640772</v>
      </c>
      <c r="I49" s="14">
        <f t="shared" si="8"/>
        <v>385644.45218391356</v>
      </c>
      <c r="J49" s="20">
        <f t="shared" si="9"/>
        <v>105.745</v>
      </c>
    </row>
    <row r="50" spans="1:10" ht="24" customHeight="1" x14ac:dyDescent="0.2">
      <c r="A50" s="4" t="s">
        <v>52</v>
      </c>
      <c r="B50" s="14">
        <v>93142.752999999997</v>
      </c>
      <c r="C50" s="14">
        <v>15730.664000000001</v>
      </c>
      <c r="D50" s="4">
        <v>105.273</v>
      </c>
      <c r="E50" s="4" t="s">
        <v>27</v>
      </c>
      <c r="G50" s="14" t="str">
        <f t="shared" si="6"/>
        <v>R550</v>
      </c>
      <c r="H50" s="14">
        <f t="shared" si="7"/>
        <v>393145.4865947151</v>
      </c>
      <c r="I50" s="14">
        <f t="shared" si="8"/>
        <v>385536.98904873105</v>
      </c>
      <c r="J50" s="20">
        <f t="shared" si="9"/>
        <v>105.273</v>
      </c>
    </row>
    <row r="51" spans="1:10" ht="24" customHeight="1" x14ac:dyDescent="0.2">
      <c r="A51" s="4" t="s">
        <v>53</v>
      </c>
      <c r="B51" s="14">
        <v>93047.361999999994</v>
      </c>
      <c r="C51" s="14">
        <v>15616.433999999999</v>
      </c>
      <c r="D51" s="4">
        <v>95.563000000000002</v>
      </c>
      <c r="E51" s="4" t="s">
        <v>27</v>
      </c>
      <c r="G51" s="14" t="str">
        <f t="shared" si="6"/>
        <v>L690</v>
      </c>
      <c r="H51" s="14">
        <f t="shared" si="7"/>
        <v>393050.13363600802</v>
      </c>
      <c r="I51" s="14">
        <f t="shared" si="8"/>
        <v>385422.80459201051</v>
      </c>
      <c r="J51" s="20">
        <f t="shared" si="9"/>
        <v>95.563000000000002</v>
      </c>
    </row>
    <row r="52" spans="1:10" ht="24" customHeight="1" x14ac:dyDescent="0.2">
      <c r="A52" s="4" t="s">
        <v>54</v>
      </c>
      <c r="B52" s="14">
        <v>92866.05</v>
      </c>
      <c r="C52" s="14">
        <v>15556.992</v>
      </c>
      <c r="D52" s="4">
        <v>93.453999999999994</v>
      </c>
      <c r="E52" s="4" t="s">
        <v>27</v>
      </c>
      <c r="G52" s="14" t="str">
        <f t="shared" si="6"/>
        <v>L880</v>
      </c>
      <c r="H52" s="14">
        <f t="shared" si="7"/>
        <v>392868.89393463189</v>
      </c>
      <c r="I52" s="14">
        <f t="shared" si="8"/>
        <v>385363.3862852499</v>
      </c>
      <c r="J52" s="20">
        <f t="shared" si="9"/>
        <v>93.453999999999994</v>
      </c>
    </row>
    <row r="53" spans="1:10" ht="24" customHeight="1" x14ac:dyDescent="0.2">
      <c r="A53" s="4" t="s">
        <v>55</v>
      </c>
      <c r="B53" s="14">
        <v>92652.42</v>
      </c>
      <c r="C53" s="14">
        <v>15555.866</v>
      </c>
      <c r="D53" s="4">
        <v>89.947000000000003</v>
      </c>
      <c r="E53" s="4" t="s">
        <v>27</v>
      </c>
      <c r="G53" s="14" t="str">
        <f t="shared" si="6"/>
        <v>L1090</v>
      </c>
      <c r="H53" s="14">
        <f t="shared" si="7"/>
        <v>392655.34911691147</v>
      </c>
      <c r="I53" s="14">
        <f t="shared" si="8"/>
        <v>385362.26072421652</v>
      </c>
      <c r="J53" s="20">
        <f t="shared" si="9"/>
        <v>89.947000000000003</v>
      </c>
    </row>
    <row r="54" spans="1:10" ht="24" customHeight="1" x14ac:dyDescent="0.2">
      <c r="A54" s="4" t="s">
        <v>56</v>
      </c>
      <c r="B54" s="14">
        <v>92621.48</v>
      </c>
      <c r="C54" s="14">
        <v>15625.199000000001</v>
      </c>
      <c r="D54" s="4">
        <v>91.224999999999994</v>
      </c>
      <c r="E54" s="4" t="s">
        <v>27</v>
      </c>
      <c r="G54" s="14" t="str">
        <f t="shared" si="6"/>
        <v>R1130</v>
      </c>
      <c r="H54" s="14">
        <f t="shared" si="7"/>
        <v>392624.42145059112</v>
      </c>
      <c r="I54" s="14">
        <f t="shared" si="8"/>
        <v>385431.56607712066</v>
      </c>
      <c r="J54" s="20">
        <f t="shared" si="9"/>
        <v>91.224999999999994</v>
      </c>
    </row>
    <row r="55" spans="1:10" ht="24" customHeight="1" x14ac:dyDescent="0.2">
      <c r="A55" s="4" t="s">
        <v>57</v>
      </c>
      <c r="B55" s="14">
        <v>92517.192999999999</v>
      </c>
      <c r="C55" s="14">
        <v>15729.485000000001</v>
      </c>
      <c r="D55" s="4">
        <v>89.602999999999994</v>
      </c>
      <c r="E55" s="4" t="s">
        <v>27</v>
      </c>
      <c r="G55" s="14" t="str">
        <f t="shared" si="6"/>
        <v>SM3</v>
      </c>
      <c r="H55" s="14">
        <f t="shared" si="7"/>
        <v>392520.17602880968</v>
      </c>
      <c r="I55" s="14">
        <f t="shared" si="8"/>
        <v>385535.81048952637</v>
      </c>
      <c r="J55" s="20">
        <f t="shared" si="9"/>
        <v>89.602999999999994</v>
      </c>
    </row>
    <row r="56" spans="1:10" ht="24" customHeight="1" x14ac:dyDescent="0.2">
      <c r="A56" s="4" t="s">
        <v>58</v>
      </c>
      <c r="B56" s="14">
        <v>92493.073000000004</v>
      </c>
      <c r="C56" s="14">
        <v>15538.378000000001</v>
      </c>
      <c r="D56" s="4">
        <v>87.808000000000007</v>
      </c>
      <c r="E56" s="4" t="s">
        <v>27</v>
      </c>
      <c r="G56" s="14" t="str">
        <f t="shared" si="6"/>
        <v>SM4</v>
      </c>
      <c r="H56" s="14">
        <f t="shared" si="7"/>
        <v>392496.0656553068</v>
      </c>
      <c r="I56" s="14">
        <f t="shared" si="8"/>
        <v>385344.77968986507</v>
      </c>
      <c r="J56" s="20">
        <f t="shared" si="9"/>
        <v>87.808000000000007</v>
      </c>
    </row>
    <row r="57" spans="1:10" ht="24" customHeight="1" x14ac:dyDescent="0.2">
      <c r="A57" s="4" t="s">
        <v>59</v>
      </c>
      <c r="B57" s="14">
        <v>92465.528000000006</v>
      </c>
      <c r="C57" s="14">
        <v>15530.025</v>
      </c>
      <c r="D57" s="4">
        <v>87.236999999999995</v>
      </c>
      <c r="E57" s="4" t="s">
        <v>27</v>
      </c>
      <c r="G57" s="14" t="str">
        <f t="shared" si="6"/>
        <v>L1280</v>
      </c>
      <c r="H57" s="14">
        <f t="shared" si="7"/>
        <v>392468.53163891425</v>
      </c>
      <c r="I57" s="14">
        <f t="shared" si="8"/>
        <v>385336.43001922598</v>
      </c>
      <c r="J57" s="20">
        <f t="shared" si="9"/>
        <v>87.236999999999995</v>
      </c>
    </row>
    <row r="58" spans="1:10" ht="24" customHeight="1" x14ac:dyDescent="0.2">
      <c r="A58" s="4" t="s">
        <v>60</v>
      </c>
      <c r="B58" s="14">
        <v>92456.81</v>
      </c>
      <c r="C58" s="14">
        <v>15610.92</v>
      </c>
      <c r="D58" s="4">
        <v>87.295000000000002</v>
      </c>
      <c r="E58" s="4" t="s">
        <v>27</v>
      </c>
      <c r="G58" s="14" t="str">
        <f t="shared" si="6"/>
        <v>R1290</v>
      </c>
      <c r="H58" s="14">
        <f t="shared" si="7"/>
        <v>392459.8171113141</v>
      </c>
      <c r="I58" s="14">
        <f t="shared" si="8"/>
        <v>385417.29276297207</v>
      </c>
      <c r="J58" s="20">
        <f t="shared" si="9"/>
        <v>87.295000000000002</v>
      </c>
    </row>
    <row r="59" spans="1:10" ht="24" customHeight="1" x14ac:dyDescent="0.2">
      <c r="A59" s="4" t="s">
        <v>61</v>
      </c>
      <c r="B59" s="14">
        <v>92398.566999999995</v>
      </c>
      <c r="C59" s="14">
        <v>15541.164000000001</v>
      </c>
      <c r="D59" s="4">
        <v>86.539000000000001</v>
      </c>
      <c r="E59" s="4" t="s">
        <v>27</v>
      </c>
      <c r="G59" s="14" t="str">
        <f t="shared" si="6"/>
        <v>L1350</v>
      </c>
      <c r="H59" s="14">
        <f t="shared" si="7"/>
        <v>392401.59733823355</v>
      </c>
      <c r="I59" s="14">
        <f t="shared" si="8"/>
        <v>385347.56457455439</v>
      </c>
      <c r="J59" s="20">
        <f t="shared" si="9"/>
        <v>86.539000000000001</v>
      </c>
    </row>
    <row r="60" spans="1:10" ht="24" customHeight="1" x14ac:dyDescent="0.2">
      <c r="A60" s="4" t="s">
        <v>62</v>
      </c>
      <c r="B60" s="14">
        <v>92341.975000000006</v>
      </c>
      <c r="C60" s="14">
        <v>15590.599</v>
      </c>
      <c r="D60" s="4">
        <v>89.254999999999995</v>
      </c>
      <c r="E60" s="4" t="s">
        <v>27</v>
      </c>
      <c r="G60" s="14" t="str">
        <f t="shared" si="6"/>
        <v>R1400</v>
      </c>
      <c r="H60" s="14">
        <f t="shared" si="7"/>
        <v>392345.02790125215</v>
      </c>
      <c r="I60" s="14">
        <f t="shared" si="8"/>
        <v>385396.97986032907</v>
      </c>
      <c r="J60" s="20">
        <f t="shared" si="9"/>
        <v>89.254999999999995</v>
      </c>
    </row>
    <row r="61" spans="1:10" ht="24" customHeight="1" x14ac:dyDescent="0.2">
      <c r="A61" s="4" t="s">
        <v>63</v>
      </c>
      <c r="B61" s="14">
        <v>92315.149000000005</v>
      </c>
      <c r="C61" s="14">
        <v>15514.880999999999</v>
      </c>
      <c r="D61" s="4">
        <v>87.441999999999993</v>
      </c>
      <c r="E61" s="4" t="s">
        <v>27</v>
      </c>
      <c r="G61" s="14" t="str">
        <f t="shared" si="6"/>
        <v>L1440</v>
      </c>
      <c r="H61" s="14">
        <f t="shared" si="7"/>
        <v>392318.21260132449</v>
      </c>
      <c r="I61" s="14">
        <f t="shared" si="8"/>
        <v>385321.29205065483</v>
      </c>
      <c r="J61" s="20">
        <f t="shared" si="9"/>
        <v>87.441999999999993</v>
      </c>
    </row>
    <row r="62" spans="1:10" ht="24" customHeight="1" x14ac:dyDescent="0.2">
      <c r="A62" s="4" t="s">
        <v>64</v>
      </c>
      <c r="B62" s="14">
        <v>92228.74</v>
      </c>
      <c r="C62" s="14">
        <v>15472.493</v>
      </c>
      <c r="D62" s="4">
        <v>80.73</v>
      </c>
      <c r="E62" s="4" t="s">
        <v>27</v>
      </c>
      <c r="G62" s="14" t="str">
        <f t="shared" si="6"/>
        <v>L1540</v>
      </c>
      <c r="H62" s="14">
        <f t="shared" si="7"/>
        <v>392231.83805779321</v>
      </c>
      <c r="I62" s="14">
        <f t="shared" si="8"/>
        <v>385278.92094827764</v>
      </c>
      <c r="J62" s="20">
        <f t="shared" si="9"/>
        <v>80.73</v>
      </c>
    </row>
    <row r="63" spans="1:10" ht="24" customHeight="1" x14ac:dyDescent="0.2">
      <c r="A63" s="4" t="s">
        <v>65</v>
      </c>
      <c r="B63" s="14">
        <v>92144.432000000001</v>
      </c>
      <c r="C63" s="14">
        <v>15538.325999999999</v>
      </c>
      <c r="D63" s="4">
        <v>87.875</v>
      </c>
      <c r="E63" s="4" t="s">
        <v>27</v>
      </c>
      <c r="G63" s="14" t="str">
        <f t="shared" si="6"/>
        <v>R1600</v>
      </c>
      <c r="H63" s="14">
        <f t="shared" si="7"/>
        <v>392147.56367144344</v>
      </c>
      <c r="I63" s="14">
        <f t="shared" si="8"/>
        <v>385344.72769426095</v>
      </c>
      <c r="J63" s="20">
        <f t="shared" si="9"/>
        <v>87.875</v>
      </c>
    </row>
    <row r="64" spans="1:10" ht="24" customHeight="1" x14ac:dyDescent="0.2">
      <c r="A64" s="4" t="s">
        <v>66</v>
      </c>
      <c r="B64" s="14">
        <v>92126.252999999997</v>
      </c>
      <c r="C64" s="14">
        <v>15503.653</v>
      </c>
      <c r="D64" s="4">
        <v>87.572999999999993</v>
      </c>
      <c r="E64" s="4" t="s">
        <v>27</v>
      </c>
      <c r="G64" s="14" t="str">
        <f t="shared" si="6"/>
        <v>R1630</v>
      </c>
      <c r="H64" s="14">
        <f t="shared" si="7"/>
        <v>392129.39192171179</v>
      </c>
      <c r="I64" s="14">
        <f t="shared" si="8"/>
        <v>385310.06851882377</v>
      </c>
      <c r="J64" s="20">
        <f t="shared" si="9"/>
        <v>87.572999999999993</v>
      </c>
    </row>
    <row r="65" spans="1:10" ht="24" customHeight="1" x14ac:dyDescent="0.2">
      <c r="A65" s="4" t="s">
        <v>67</v>
      </c>
      <c r="B65" s="14">
        <v>92044.847999999998</v>
      </c>
      <c r="C65" s="14">
        <v>15453.848</v>
      </c>
      <c r="D65" s="4">
        <v>82.658000000000001</v>
      </c>
      <c r="E65" s="4" t="s">
        <v>27</v>
      </c>
      <c r="G65" s="14" t="str">
        <f t="shared" si="6"/>
        <v>R1720</v>
      </c>
      <c r="H65" s="14">
        <f t="shared" si="7"/>
        <v>392048.01938324713</v>
      </c>
      <c r="I65" s="14">
        <f t="shared" si="8"/>
        <v>385260.28337411478</v>
      </c>
      <c r="J65" s="20">
        <f t="shared" si="9"/>
        <v>82.658000000000001</v>
      </c>
    </row>
    <row r="66" spans="1:10" ht="24" customHeight="1" x14ac:dyDescent="0.2">
      <c r="A66" s="4" t="s">
        <v>68</v>
      </c>
      <c r="B66" s="14">
        <v>91974.812000000005</v>
      </c>
      <c r="C66" s="14">
        <v>15446.713</v>
      </c>
      <c r="D66" s="4">
        <v>85.804000000000002</v>
      </c>
      <c r="E66" s="4" t="s">
        <v>27</v>
      </c>
      <c r="G66" s="14" t="str">
        <f t="shared" si="6"/>
        <v>R1780</v>
      </c>
      <c r="H66" s="14">
        <f t="shared" si="7"/>
        <v>391978.01130953967</v>
      </c>
      <c r="I66" s="14">
        <f t="shared" si="8"/>
        <v>385253.15121582255</v>
      </c>
      <c r="J66" s="20">
        <f t="shared" si="9"/>
        <v>85.804000000000002</v>
      </c>
    </row>
    <row r="67" spans="1:10" ht="24" customHeight="1" x14ac:dyDescent="0.2">
      <c r="A67" s="4" t="s">
        <v>69</v>
      </c>
      <c r="B67" s="14">
        <v>91929.126999999993</v>
      </c>
      <c r="C67" s="14">
        <v>15311.377</v>
      </c>
      <c r="D67" s="4">
        <v>81.447999999999993</v>
      </c>
      <c r="E67" s="4" t="s">
        <v>27</v>
      </c>
      <c r="G67" s="14" t="str">
        <f t="shared" si="6"/>
        <v>L1910</v>
      </c>
      <c r="H67" s="14">
        <f t="shared" si="7"/>
        <v>391932.34453219071</v>
      </c>
      <c r="I67" s="14">
        <f t="shared" si="8"/>
        <v>385117.8691771786</v>
      </c>
      <c r="J67" s="20">
        <f t="shared" si="9"/>
        <v>81.447999999999993</v>
      </c>
    </row>
    <row r="68" spans="1:10" ht="24" customHeight="1" x14ac:dyDescent="0.2">
      <c r="A68" s="4" t="s">
        <v>70</v>
      </c>
      <c r="B68" s="14">
        <v>91889.017000000007</v>
      </c>
      <c r="C68" s="14">
        <v>15359.295</v>
      </c>
      <c r="D68" s="4">
        <v>87.251000000000005</v>
      </c>
      <c r="E68" s="4" t="s">
        <v>27</v>
      </c>
      <c r="G68" s="14" t="str">
        <f t="shared" si="6"/>
        <v>R1900</v>
      </c>
      <c r="H68" s="14">
        <f t="shared" si="7"/>
        <v>391892.25052329397</v>
      </c>
      <c r="I68" s="14">
        <f t="shared" si="8"/>
        <v>385165.76806860999</v>
      </c>
      <c r="J68" s="20">
        <f t="shared" si="9"/>
        <v>87.251000000000005</v>
      </c>
    </row>
    <row r="69" spans="1:10" ht="24" customHeight="1" x14ac:dyDescent="0.2">
      <c r="A69" s="4" t="s">
        <v>71</v>
      </c>
      <c r="B69" s="14">
        <v>91856.857999999993</v>
      </c>
      <c r="C69" s="14">
        <v>15085.698</v>
      </c>
      <c r="D69" s="4">
        <v>88.602999999999994</v>
      </c>
      <c r="E69" s="4" t="s">
        <v>27</v>
      </c>
      <c r="G69" s="14" t="str">
        <f t="shared" si="6"/>
        <v>L2150</v>
      </c>
      <c r="H69" s="14">
        <f t="shared" si="7"/>
        <v>391860.10435910505</v>
      </c>
      <c r="I69" s="14">
        <f t="shared" si="8"/>
        <v>384892.28016040311</v>
      </c>
      <c r="J69" s="20">
        <f t="shared" si="9"/>
        <v>88.602999999999994</v>
      </c>
    </row>
    <row r="70" spans="1:10" ht="24" customHeight="1" x14ac:dyDescent="0.2">
      <c r="A70" s="4" t="s">
        <v>72</v>
      </c>
      <c r="B70" s="14">
        <v>91835.967999999993</v>
      </c>
      <c r="C70" s="14">
        <v>15191.174999999999</v>
      </c>
      <c r="D70" s="4">
        <v>78.778999999999996</v>
      </c>
      <c r="E70" s="4" t="s">
        <v>27</v>
      </c>
      <c r="G70" s="14" t="str">
        <f t="shared" si="6"/>
        <v>L2060</v>
      </c>
      <c r="H70" s="14">
        <f t="shared" si="7"/>
        <v>391839.22268378205</v>
      </c>
      <c r="I70" s="14">
        <f t="shared" si="8"/>
        <v>384997.71510182106</v>
      </c>
      <c r="J70" s="20">
        <f t="shared" si="9"/>
        <v>78.778999999999996</v>
      </c>
    </row>
    <row r="71" spans="1:10" ht="24" customHeight="1" x14ac:dyDescent="0.2">
      <c r="A71" s="4" t="s">
        <v>73</v>
      </c>
      <c r="B71" s="14">
        <v>91829.126000000004</v>
      </c>
      <c r="C71" s="14">
        <v>15235.540999999999</v>
      </c>
      <c r="D71" s="4">
        <v>79.471999999999994</v>
      </c>
      <c r="E71" s="4" t="s">
        <v>27</v>
      </c>
      <c r="G71" s="14" t="str">
        <f t="shared" si="6"/>
        <v>R2030</v>
      </c>
      <c r="H71" s="14">
        <f t="shared" si="7"/>
        <v>391832.38340986281</v>
      </c>
      <c r="I71" s="14">
        <f t="shared" si="8"/>
        <v>385042.06341112603</v>
      </c>
      <c r="J71" s="20">
        <f t="shared" si="9"/>
        <v>79.471999999999994</v>
      </c>
    </row>
    <row r="72" spans="1:10" ht="24" customHeight="1" x14ac:dyDescent="0.2">
      <c r="A72" s="4" t="s">
        <v>74</v>
      </c>
      <c r="B72" s="14">
        <v>91750.224000000002</v>
      </c>
      <c r="C72" s="14">
        <v>14970.477999999999</v>
      </c>
      <c r="D72" s="4">
        <v>90.403999999999996</v>
      </c>
      <c r="E72" s="4" t="s">
        <v>27</v>
      </c>
      <c r="G72" s="14" t="str">
        <f t="shared" si="6"/>
        <v>L2290</v>
      </c>
      <c r="H72" s="14">
        <f t="shared" si="7"/>
        <v>391753.5128834467</v>
      </c>
      <c r="I72" s="14">
        <f t="shared" si="8"/>
        <v>384777.10609790543</v>
      </c>
      <c r="J72" s="20">
        <f t="shared" si="9"/>
        <v>90.403999999999996</v>
      </c>
    </row>
    <row r="73" spans="1:10" ht="24" customHeight="1" x14ac:dyDescent="0.2">
      <c r="A73" s="4" t="s">
        <v>75</v>
      </c>
      <c r="B73" s="14">
        <v>91563.725999999995</v>
      </c>
      <c r="C73" s="14">
        <v>14884.888000000001</v>
      </c>
      <c r="D73" s="4">
        <v>91.738</v>
      </c>
      <c r="E73" s="4" t="s">
        <v>27</v>
      </c>
      <c r="G73" s="14" t="str">
        <f t="shared" si="6"/>
        <v>R2480</v>
      </c>
      <c r="H73" s="14">
        <f t="shared" si="7"/>
        <v>391567.089251147</v>
      </c>
      <c r="I73" s="14">
        <f t="shared" si="8"/>
        <v>384691.55021708197</v>
      </c>
      <c r="J73" s="20">
        <f t="shared" si="9"/>
        <v>91.738</v>
      </c>
    </row>
    <row r="74" spans="1:10" ht="24" customHeight="1" x14ac:dyDescent="0.2">
      <c r="A74" s="4" t="s">
        <v>76</v>
      </c>
      <c r="B74" s="14">
        <v>91459.606</v>
      </c>
      <c r="C74" s="14">
        <v>14740.507</v>
      </c>
      <c r="D74" s="4">
        <v>88.287999999999997</v>
      </c>
      <c r="E74" s="4" t="s">
        <v>27</v>
      </c>
      <c r="G74" s="14" t="str">
        <f t="shared" si="6"/>
        <v>L2650</v>
      </c>
      <c r="H74" s="14">
        <f t="shared" si="7"/>
        <v>391463.01077442989</v>
      </c>
      <c r="I74" s="14">
        <f t="shared" si="8"/>
        <v>384547.2267822774</v>
      </c>
      <c r="J74" s="20">
        <f t="shared" si="9"/>
        <v>88.287999999999997</v>
      </c>
    </row>
    <row r="75" spans="1:10" ht="24" customHeight="1" x14ac:dyDescent="0.2">
      <c r="A75" s="4" t="s">
        <v>77</v>
      </c>
      <c r="B75" s="14">
        <v>91282.974000000002</v>
      </c>
      <c r="C75" s="14">
        <v>14637.074000000001</v>
      </c>
      <c r="D75" s="4">
        <v>87.981999999999999</v>
      </c>
      <c r="E75" s="4" t="s">
        <v>27</v>
      </c>
      <c r="G75" s="14" t="str">
        <f t="shared" si="6"/>
        <v>L2850</v>
      </c>
      <c r="H75" s="14">
        <f t="shared" si="7"/>
        <v>391286.44920902519</v>
      </c>
      <c r="I75" s="14">
        <f t="shared" si="8"/>
        <v>384443.83501658414</v>
      </c>
      <c r="J75" s="20">
        <f t="shared" si="9"/>
        <v>87.981999999999999</v>
      </c>
    </row>
    <row r="76" spans="1:10" ht="24" customHeight="1" x14ac:dyDescent="0.2">
      <c r="A76" s="4" t="s">
        <v>78</v>
      </c>
      <c r="B76" s="14">
        <v>91057.915999999997</v>
      </c>
      <c r="C76" s="14">
        <v>14577.593999999999</v>
      </c>
      <c r="D76" s="4">
        <v>88.355999999999995</v>
      </c>
      <c r="E76" s="4" t="s">
        <v>27</v>
      </c>
      <c r="G76" s="14" t="str">
        <f t="shared" si="6"/>
        <v>L3080</v>
      </c>
      <c r="H76" s="14">
        <f t="shared" si="7"/>
        <v>391061.48095080815</v>
      </c>
      <c r="I76" s="14">
        <f t="shared" si="8"/>
        <v>384384.37872292544</v>
      </c>
      <c r="J76" s="20">
        <f t="shared" si="9"/>
        <v>88.355999999999995</v>
      </c>
    </row>
    <row r="77" spans="1:10" ht="24" customHeight="1" x14ac:dyDescent="0.2">
      <c r="A77" s="4" t="s">
        <v>79</v>
      </c>
      <c r="B77" s="14">
        <v>90889.06</v>
      </c>
      <c r="C77" s="14">
        <v>14682.234</v>
      </c>
      <c r="D77" s="4">
        <v>87.39</v>
      </c>
      <c r="E77" s="4" t="s">
        <v>27</v>
      </c>
      <c r="G77" s="14" t="str">
        <f t="shared" si="6"/>
        <v>R3230</v>
      </c>
      <c r="H77" s="14">
        <f t="shared" si="7"/>
        <v>390892.6922750721</v>
      </c>
      <c r="I77" s="14">
        <f t="shared" si="8"/>
        <v>384488.97699115227</v>
      </c>
      <c r="J77" s="20">
        <f t="shared" si="9"/>
        <v>87.39</v>
      </c>
    </row>
    <row r="78" spans="1:10" ht="24" customHeight="1" x14ac:dyDescent="0.2">
      <c r="A78" s="4" t="s">
        <v>80</v>
      </c>
      <c r="B78" s="14">
        <v>90870.642000000007</v>
      </c>
      <c r="C78" s="14">
        <v>14599.651</v>
      </c>
      <c r="D78" s="4">
        <v>86.900999999999996</v>
      </c>
      <c r="E78" s="4" t="s">
        <v>27</v>
      </c>
      <c r="G78" s="14" t="str">
        <f t="shared" si="6"/>
        <v>SM5</v>
      </c>
      <c r="H78" s="14">
        <f t="shared" si="7"/>
        <v>390874.28162288386</v>
      </c>
      <c r="I78" s="14">
        <f t="shared" si="8"/>
        <v>384406.4269192029</v>
      </c>
      <c r="J78" s="20">
        <f t="shared" si="9"/>
        <v>86.900999999999996</v>
      </c>
    </row>
    <row r="79" spans="1:10" ht="24" customHeight="1" x14ac:dyDescent="0.2">
      <c r="A79" s="4" t="s">
        <v>81</v>
      </c>
      <c r="B79" s="14">
        <v>90868.5</v>
      </c>
      <c r="C79" s="14">
        <v>14538.938</v>
      </c>
      <c r="D79" s="4">
        <v>87.555999999999997</v>
      </c>
      <c r="E79" s="4" t="s">
        <v>27</v>
      </c>
      <c r="G79" s="14" t="str">
        <f t="shared" si="6"/>
        <v>L3270</v>
      </c>
      <c r="H79" s="14">
        <f t="shared" si="7"/>
        <v>390872.1404798241</v>
      </c>
      <c r="I79" s="14">
        <f t="shared" si="8"/>
        <v>384345.73812763375</v>
      </c>
      <c r="J79" s="20">
        <f t="shared" si="9"/>
        <v>87.555999999999997</v>
      </c>
    </row>
    <row r="80" spans="1:10" ht="24" customHeight="1" x14ac:dyDescent="0.2">
      <c r="A80" s="4" t="s">
        <v>82</v>
      </c>
      <c r="B80" s="14">
        <v>90837.5</v>
      </c>
      <c r="C80" s="14">
        <v>14608.69</v>
      </c>
      <c r="D80" s="4">
        <v>86.471000000000004</v>
      </c>
      <c r="E80" s="4" t="s">
        <v>27</v>
      </c>
      <c r="G80" s="14" t="str">
        <f t="shared" si="6"/>
        <v>R3290</v>
      </c>
      <c r="H80" s="14">
        <f t="shared" si="7"/>
        <v>390841.1528374083</v>
      </c>
      <c r="I80" s="14">
        <f t="shared" si="8"/>
        <v>384415.46231346426</v>
      </c>
      <c r="J80" s="20">
        <f t="shared" si="9"/>
        <v>86.471000000000004</v>
      </c>
    </row>
    <row r="81" spans="1:10" ht="24" customHeight="1" x14ac:dyDescent="0.2">
      <c r="A81" s="4" t="s">
        <v>83</v>
      </c>
      <c r="B81" s="14">
        <v>90782.198000000004</v>
      </c>
      <c r="C81" s="14">
        <v>14491.775</v>
      </c>
      <c r="D81" s="4">
        <v>87.823999999999998</v>
      </c>
      <c r="E81" s="4" t="s">
        <v>27</v>
      </c>
      <c r="G81" s="14" t="str">
        <f t="shared" si="6"/>
        <v>L3370</v>
      </c>
      <c r="H81" s="14">
        <f t="shared" si="7"/>
        <v>390785.87289385166</v>
      </c>
      <c r="I81" s="14">
        <f t="shared" si="8"/>
        <v>384298.59392923169</v>
      </c>
      <c r="J81" s="20">
        <f t="shared" si="9"/>
        <v>87.823999999999998</v>
      </c>
    </row>
    <row r="82" spans="1:10" ht="24" customHeight="1" x14ac:dyDescent="0.2">
      <c r="A82" s="4" t="s">
        <v>84</v>
      </c>
      <c r="B82" s="14">
        <v>90735.778999999995</v>
      </c>
      <c r="C82" s="14">
        <v>14419.153</v>
      </c>
      <c r="D82" s="4">
        <v>88.869</v>
      </c>
      <c r="E82" s="4" t="s">
        <v>27</v>
      </c>
      <c r="G82" s="14" t="str">
        <f t="shared" si="6"/>
        <v>SM6</v>
      </c>
      <c r="H82" s="14">
        <f t="shared" si="7"/>
        <v>390739.4724062368</v>
      </c>
      <c r="I82" s="14">
        <f t="shared" si="8"/>
        <v>384226.00088414887</v>
      </c>
      <c r="J82" s="20">
        <f t="shared" si="9"/>
        <v>88.869</v>
      </c>
    </row>
    <row r="83" spans="1:10" ht="24" customHeight="1" x14ac:dyDescent="0.2">
      <c r="A83" s="4" t="s">
        <v>85</v>
      </c>
      <c r="B83" s="14">
        <v>90706.785999999993</v>
      </c>
      <c r="C83" s="14">
        <v>14581.777</v>
      </c>
      <c r="D83" s="4">
        <v>85.903000000000006</v>
      </c>
      <c r="E83" s="4" t="s">
        <v>27</v>
      </c>
      <c r="G83" s="14" t="str">
        <f t="shared" si="6"/>
        <v>R3420</v>
      </c>
      <c r="H83" s="14">
        <f t="shared" si="7"/>
        <v>390710.49095920322</v>
      </c>
      <c r="I83" s="14">
        <f t="shared" si="8"/>
        <v>384388.56003855262</v>
      </c>
      <c r="J83" s="20">
        <f t="shared" si="9"/>
        <v>85.903000000000006</v>
      </c>
    </row>
    <row r="84" spans="1:10" ht="24" customHeight="1" x14ac:dyDescent="0.2">
      <c r="A84" s="4" t="s">
        <v>86</v>
      </c>
      <c r="B84" s="14">
        <v>90594.823999999993</v>
      </c>
      <c r="C84" s="14">
        <v>14375.159</v>
      </c>
      <c r="D84" s="4">
        <v>88.626000000000005</v>
      </c>
      <c r="E84" s="4" t="s">
        <v>27</v>
      </c>
      <c r="G84" s="14" t="str">
        <f t="shared" si="6"/>
        <v>L3610</v>
      </c>
      <c r="H84" s="14">
        <f t="shared" si="7"/>
        <v>390598.57361229981</v>
      </c>
      <c r="I84" s="14">
        <f t="shared" si="8"/>
        <v>384182.0244195874</v>
      </c>
      <c r="J84" s="20">
        <f t="shared" si="9"/>
        <v>88.626000000000005</v>
      </c>
    </row>
    <row r="85" spans="1:10" ht="24" customHeight="1" x14ac:dyDescent="0.2">
      <c r="A85" s="4" t="s">
        <v>87</v>
      </c>
      <c r="B85" s="14">
        <v>90486.81</v>
      </c>
      <c r="C85" s="14">
        <v>14587.079</v>
      </c>
      <c r="D85" s="4">
        <v>84.453999999999994</v>
      </c>
      <c r="E85" s="4" t="s">
        <v>27</v>
      </c>
      <c r="G85" s="14" t="str">
        <f t="shared" si="6"/>
        <v>R3600</v>
      </c>
      <c r="H85" s="14">
        <f t="shared" si="7"/>
        <v>390490.60267156776</v>
      </c>
      <c r="I85" s="14">
        <f t="shared" si="8"/>
        <v>384393.8599141392</v>
      </c>
      <c r="J85" s="20">
        <f t="shared" si="9"/>
        <v>84.453999999999994</v>
      </c>
    </row>
    <row r="86" spans="1:10" ht="24" customHeight="1" x14ac:dyDescent="0.2">
      <c r="B86" s="14"/>
      <c r="C86" s="14"/>
    </row>
    <row r="87" spans="1:10" ht="24" customHeight="1" x14ac:dyDescent="0.2">
      <c r="B87" s="14"/>
      <c r="C87" s="14"/>
    </row>
    <row r="88" spans="1:10" ht="24" customHeight="1" x14ac:dyDescent="0.2">
      <c r="B88" s="14"/>
      <c r="C88" s="14"/>
    </row>
    <row r="89" spans="1:10" ht="24" customHeight="1" x14ac:dyDescent="0.2">
      <c r="B89" s="14"/>
      <c r="C89" s="14"/>
    </row>
    <row r="90" spans="1:10" ht="24" customHeight="1" x14ac:dyDescent="0.2">
      <c r="B90" s="14"/>
      <c r="C90" s="14"/>
    </row>
    <row r="91" spans="1:10" ht="24" customHeight="1" x14ac:dyDescent="0.2">
      <c r="B91" s="14"/>
      <c r="C91" s="14"/>
    </row>
    <row r="92" spans="1:10" ht="24" customHeight="1" x14ac:dyDescent="0.2">
      <c r="B92" s="14"/>
      <c r="C92" s="14"/>
    </row>
    <row r="93" spans="1:10" ht="24" customHeight="1" x14ac:dyDescent="0.2">
      <c r="B93" s="14"/>
      <c r="C93" s="14"/>
    </row>
    <row r="94" spans="1:10" ht="24" customHeight="1" x14ac:dyDescent="0.2">
      <c r="B94" s="14"/>
      <c r="C94" s="14"/>
    </row>
    <row r="95" spans="1:10" ht="24" customHeight="1" x14ac:dyDescent="0.2">
      <c r="B95" s="14"/>
      <c r="C95" s="14"/>
    </row>
    <row r="96" spans="1:10" ht="24" customHeight="1" x14ac:dyDescent="0.2">
      <c r="B96" s="14"/>
      <c r="C96" s="14"/>
    </row>
    <row r="97" spans="2:3" ht="24" customHeight="1" x14ac:dyDescent="0.2">
      <c r="B97" s="14"/>
      <c r="C97" s="14"/>
    </row>
    <row r="98" spans="2:3" ht="24" customHeight="1" x14ac:dyDescent="0.2">
      <c r="B98" s="14"/>
      <c r="C98" s="14"/>
    </row>
    <row r="99" spans="2:3" ht="24" customHeight="1" x14ac:dyDescent="0.2">
      <c r="B99" s="14"/>
      <c r="C99" s="14"/>
    </row>
    <row r="100" spans="2:3" ht="24" customHeight="1" x14ac:dyDescent="0.2">
      <c r="B100" s="14"/>
      <c r="C100" s="14"/>
    </row>
    <row r="101" spans="2:3" ht="24" customHeight="1" x14ac:dyDescent="0.2">
      <c r="B101" s="14"/>
      <c r="C101" s="14"/>
    </row>
    <row r="102" spans="2:3" ht="24" customHeight="1" x14ac:dyDescent="0.2">
      <c r="B102" s="14"/>
      <c r="C102" s="14"/>
    </row>
    <row r="103" spans="2:3" ht="24" customHeight="1" x14ac:dyDescent="0.2">
      <c r="B103" s="14"/>
      <c r="C103" s="14"/>
    </row>
    <row r="104" spans="2:3" ht="24" customHeight="1" x14ac:dyDescent="0.2">
      <c r="B104" s="14"/>
      <c r="C104" s="14"/>
    </row>
    <row r="105" spans="2:3" ht="24" customHeight="1" x14ac:dyDescent="0.2">
      <c r="B105" s="14"/>
      <c r="C105" s="14"/>
    </row>
    <row r="106" spans="2:3" ht="24" customHeight="1" x14ac:dyDescent="0.2">
      <c r="B106" s="14"/>
      <c r="C106" s="14"/>
    </row>
    <row r="107" spans="2:3" ht="24" customHeight="1" x14ac:dyDescent="0.2">
      <c r="B107" s="14"/>
      <c r="C107" s="14"/>
    </row>
    <row r="108" spans="2:3" ht="24" customHeight="1" x14ac:dyDescent="0.2">
      <c r="B108" s="14"/>
      <c r="C108" s="14"/>
    </row>
    <row r="109" spans="2:3" ht="24" customHeight="1" x14ac:dyDescent="0.2">
      <c r="B109" s="14"/>
      <c r="C109" s="14"/>
    </row>
    <row r="110" spans="2:3" ht="24" customHeight="1" x14ac:dyDescent="0.2">
      <c r="B110" s="14"/>
      <c r="C110" s="14"/>
    </row>
    <row r="111" spans="2:3" ht="24" customHeight="1" x14ac:dyDescent="0.2">
      <c r="B111" s="14"/>
      <c r="C111" s="14"/>
    </row>
    <row r="112" spans="2:3" ht="24" customHeight="1" x14ac:dyDescent="0.2">
      <c r="B112" s="14"/>
      <c r="C112" s="14"/>
    </row>
    <row r="113" spans="2:3" ht="24" customHeight="1" x14ac:dyDescent="0.2">
      <c r="B113" s="14"/>
      <c r="C113" s="14"/>
    </row>
    <row r="114" spans="2:3" ht="24" customHeight="1" x14ac:dyDescent="0.2">
      <c r="B114" s="14"/>
      <c r="C114" s="14"/>
    </row>
    <row r="115" spans="2:3" ht="24" customHeight="1" x14ac:dyDescent="0.2">
      <c r="B115" s="14"/>
      <c r="C115" s="14"/>
    </row>
    <row r="116" spans="2:3" ht="24" customHeight="1" x14ac:dyDescent="0.2">
      <c r="B116" s="14"/>
      <c r="C116" s="14"/>
    </row>
    <row r="117" spans="2:3" ht="24" customHeight="1" x14ac:dyDescent="0.2">
      <c r="B117" s="14"/>
      <c r="C117" s="14"/>
    </row>
    <row r="118" spans="2:3" ht="24" customHeight="1" x14ac:dyDescent="0.2">
      <c r="B118" s="14"/>
      <c r="C118" s="14"/>
    </row>
    <row r="119" spans="2:3" ht="24" customHeight="1" x14ac:dyDescent="0.2">
      <c r="B119" s="14"/>
      <c r="C119" s="14"/>
    </row>
    <row r="120" spans="2:3" ht="24" customHeight="1" x14ac:dyDescent="0.2">
      <c r="B120" s="14"/>
      <c r="C120" s="14"/>
    </row>
    <row r="121" spans="2:3" ht="24" customHeight="1" x14ac:dyDescent="0.2">
      <c r="B121" s="14"/>
      <c r="C121" s="14"/>
    </row>
    <row r="122" spans="2:3" ht="24" customHeight="1" x14ac:dyDescent="0.2">
      <c r="B122" s="14"/>
      <c r="C122" s="14"/>
    </row>
    <row r="123" spans="2:3" ht="24" customHeight="1" x14ac:dyDescent="0.2">
      <c r="B123" s="14"/>
      <c r="C123" s="14"/>
    </row>
    <row r="124" spans="2:3" ht="24" customHeight="1" x14ac:dyDescent="0.2">
      <c r="B124" s="14"/>
      <c r="C124" s="14"/>
    </row>
    <row r="125" spans="2:3" ht="24" customHeight="1" x14ac:dyDescent="0.2">
      <c r="B125" s="14"/>
      <c r="C125" s="14"/>
    </row>
    <row r="126" spans="2:3" ht="24" customHeight="1" x14ac:dyDescent="0.2">
      <c r="B126" s="14"/>
      <c r="C126" s="14"/>
    </row>
    <row r="127" spans="2:3" ht="24" customHeight="1" x14ac:dyDescent="0.2">
      <c r="B127" s="14"/>
      <c r="C127" s="14"/>
    </row>
    <row r="128" spans="2:3" ht="24" customHeight="1" x14ac:dyDescent="0.2">
      <c r="B128" s="14"/>
      <c r="C128" s="14"/>
    </row>
    <row r="129" spans="2:3" ht="24" customHeight="1" x14ac:dyDescent="0.2">
      <c r="B129" s="14"/>
      <c r="C129" s="14"/>
    </row>
    <row r="130" spans="2:3" ht="24" customHeight="1" x14ac:dyDescent="0.2">
      <c r="B130" s="14"/>
      <c r="C130" s="14"/>
    </row>
    <row r="131" spans="2:3" ht="24" customHeight="1" x14ac:dyDescent="0.2">
      <c r="B131" s="14"/>
      <c r="C131" s="14"/>
    </row>
    <row r="132" spans="2:3" ht="24" customHeight="1" x14ac:dyDescent="0.2">
      <c r="B132" s="14"/>
      <c r="C132" s="14"/>
    </row>
    <row r="133" spans="2:3" ht="24" customHeight="1" x14ac:dyDescent="0.2">
      <c r="B133" s="14"/>
      <c r="C133" s="14"/>
    </row>
    <row r="134" spans="2:3" ht="24" customHeight="1" x14ac:dyDescent="0.2">
      <c r="B134" s="14"/>
      <c r="C134" s="14"/>
    </row>
    <row r="135" spans="2:3" ht="24" customHeight="1" x14ac:dyDescent="0.2">
      <c r="B135" s="14"/>
      <c r="C135" s="14"/>
    </row>
    <row r="136" spans="2:3" ht="24" customHeight="1" x14ac:dyDescent="0.2">
      <c r="B136" s="14"/>
      <c r="C136" s="14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A6MARR to OS</vt:lpstr>
      <vt:lpstr>'A6MARR to OS'!Alpha</vt:lpstr>
      <vt:lpstr>'A6MARR to OS'!Beta</vt:lpstr>
      <vt:lpstr>'A6MARR to OS'!Diff_Bearing</vt:lpstr>
      <vt:lpstr>'A6MARR to OS'!East_0</vt:lpstr>
      <vt:lpstr>'A6MARR to OS'!Error</vt:lpstr>
      <vt:lpstr>'A6MARR to OS'!New_Base</vt:lpstr>
      <vt:lpstr>'A6MARR to OS'!New_Bearing</vt:lpstr>
      <vt:lpstr>'A6MARR to OS'!New_X1</vt:lpstr>
      <vt:lpstr>'A6MARR to OS'!New_X2</vt:lpstr>
      <vt:lpstr>'A6MARR to OS'!New_Y1</vt:lpstr>
      <vt:lpstr>'A6MARR to OS'!New_Y2</vt:lpstr>
      <vt:lpstr>'A6MARR to OS'!North_0</vt:lpstr>
      <vt:lpstr>'A6MARR to OS'!Old_Base</vt:lpstr>
      <vt:lpstr>'A6MARR to OS'!Old_Bearing</vt:lpstr>
      <vt:lpstr>'A6MARR to OS'!Old_X1</vt:lpstr>
      <vt:lpstr>'A6MARR to OS'!Old_X2</vt:lpstr>
      <vt:lpstr>'A6MARR to OS'!Old_Y1</vt:lpstr>
      <vt:lpstr>'A6MARR to OS'!Old_Y2</vt:lpstr>
      <vt:lpstr>'A6MARR to OS'!Print_Area</vt:lpstr>
      <vt:lpstr>'A6MARR to OS'!Scale_Factor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</dc:creator>
  <cp:lastModifiedBy>admin</cp:lastModifiedBy>
  <cp:lastPrinted>2000-01-12T09:16:18Z</cp:lastPrinted>
  <dcterms:created xsi:type="dcterms:W3CDTF">2003-08-30T17:59:25Z</dcterms:created>
  <dcterms:modified xsi:type="dcterms:W3CDTF">2017-03-25T08:19:06Z</dcterms:modified>
</cp:coreProperties>
</file>